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600" tabRatio="599" firstSheet="17" activeTab="23"/>
  </bookViews>
  <sheets>
    <sheet name="封面" sheetId="1" r:id="rId1"/>
    <sheet name="目录" sheetId="2" r:id="rId2"/>
    <sheet name="分项完成" sheetId="3" r:id="rId3"/>
    <sheet name="支出表" sheetId="4" r:id="rId4"/>
    <sheet name="基金收支表" sheetId="5" r:id="rId5"/>
    <sheet name="乡镇场" sheetId="6" r:id="rId6"/>
    <sheet name="县直部门" sheetId="7" r:id="rId7"/>
    <sheet name="地方分级次" sheetId="8" r:id="rId8"/>
    <sheet name="重点税源1" sheetId="9" r:id="rId9"/>
    <sheet name="重点税源2" sheetId="10" r:id="rId10"/>
    <sheet name="重点税源3" sheetId="11" r:id="rId11"/>
    <sheet name="重点税源4" sheetId="12" r:id="rId12"/>
    <sheet name="重点税源5" sheetId="13" r:id="rId13"/>
    <sheet name="重点税源6" sheetId="14" r:id="rId14"/>
    <sheet name="重点税源7" sheetId="15" r:id="rId15"/>
    <sheet name="分行业1" sheetId="16" r:id="rId16"/>
    <sheet name="分行业2" sheetId="17" r:id="rId17"/>
    <sheet name="分行业3" sheetId="18" r:id="rId18"/>
    <sheet name="分行业4" sheetId="19" r:id="rId19"/>
    <sheet name="分行业5" sheetId="20" r:id="rId20"/>
    <sheet name="分行业6" sheetId="21" r:id="rId21"/>
    <sheet name="分行业7 " sheetId="22" r:id="rId22"/>
    <sheet name="分行业8" sheetId="23" r:id="rId23"/>
    <sheet name="重点税源排名" sheetId="24" r:id="rId24"/>
    <sheet name="分产业表" sheetId="25" r:id="rId25"/>
    <sheet name="部门级次表" sheetId="26" r:id="rId26"/>
    <sheet name="省考税种表" sheetId="27" r:id="rId27"/>
    <sheet name="全市收入" sheetId="28" r:id="rId28"/>
    <sheet name="抄送" sheetId="29" r:id="rId29"/>
    <sheet name="Sheet1" sheetId="30" r:id="rId30"/>
    <sheet name="Sheet2" sheetId="31" r:id="rId31"/>
    <sheet name="Sheet3" sheetId="32" r:id="rId32"/>
  </sheets>
  <definedNames>
    <definedName name="_Order1" hidden="1">255</definedName>
    <definedName name="_Order2" hidden="1">255</definedName>
    <definedName name="asda">#N/A</definedName>
    <definedName name="_xlnm.Print_Area" localSheetId="7">'地方分级次'!$A$1:$E$23</definedName>
    <definedName name="_xlnm.Print_Area" localSheetId="24">'分产业表'!$A$1:$F$27</definedName>
    <definedName name="_xlnm.Print_Area" localSheetId="2">'分项完成'!$A$1:$E$42</definedName>
    <definedName name="_xlnm.Print_Area" localSheetId="4">'基金收支表'!$A$1:$E$26</definedName>
    <definedName name="_xlnm.Print_Area" localSheetId="6">'县直部门'!$A$1:$G$40</definedName>
    <definedName name="_xlnm.Print_Area" localSheetId="5">'乡镇场'!$A$1:$G$26</definedName>
    <definedName name="_xlnm.Print_Area" localSheetId="3">'支出表'!$A$1:$E$36</definedName>
    <definedName name="_xlnm.Print_Area" localSheetId="12">'重点税源5'!$A$1:$G$21</definedName>
    <definedName name="_xlnm.Print_Area" localSheetId="13">'重点税源6'!$A$1:$G$17</definedName>
    <definedName name="_xlnm.Print_Area" localSheetId="14">'重点税源7'!$A$1:$G$13</definedName>
    <definedName name="Print_Area_1" localSheetId="2">'分项完成'!$A$1:$E$40</definedName>
    <definedName name="_xlnm.Print_Titles">#N/A</definedName>
  </definedNames>
  <calcPr fullCalcOnLoad="1"/>
</workbook>
</file>

<file path=xl/comments25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填财政总收入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宋体"/>
            <family val="0"/>
          </rPr>
          <t>民生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微软用户</author>
  </authors>
  <commentList>
    <comment ref="D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自己填参考进度表</t>
        </r>
      </text>
    </comment>
    <comment ref="E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记得填！</t>
        </r>
      </text>
    </comment>
  </commentList>
</comments>
</file>

<file path=xl/sharedStrings.xml><?xml version="1.0" encoding="utf-8"?>
<sst xmlns="http://schemas.openxmlformats.org/spreadsheetml/2006/main" count="1303" uniqueCount="609">
  <si>
    <t xml:space="preserve">  上  高  县</t>
  </si>
  <si>
    <t>财  政  收  支  月  报</t>
  </si>
  <si>
    <t xml:space="preserve">      （第 12 期）</t>
  </si>
  <si>
    <t xml:space="preserve">    上高县财政局</t>
  </si>
  <si>
    <t xml:space="preserve">      2011年1月</t>
  </si>
  <si>
    <r>
      <rPr>
        <b/>
        <sz val="18"/>
        <rFont val="Times New Roman"/>
        <family val="1"/>
      </rPr>
      <t xml:space="preserve">                               </t>
    </r>
    <r>
      <rPr>
        <b/>
        <sz val="18"/>
        <rFont val="宋体"/>
        <family val="0"/>
      </rPr>
      <t>目</t>
    </r>
    <r>
      <rPr>
        <b/>
        <sz val="18"/>
        <rFont val="Times New Roman"/>
        <family val="1"/>
      </rPr>
      <t xml:space="preserve">          </t>
    </r>
    <r>
      <rPr>
        <b/>
        <sz val="18"/>
        <rFont val="宋体"/>
        <family val="0"/>
      </rPr>
      <t>录</t>
    </r>
  </si>
  <si>
    <t>一、上高县2011年1月财政预算执行情况分析</t>
  </si>
  <si>
    <t>二、上高县2011年1月财政收入分项完成情况表 …………… 1</t>
  </si>
  <si>
    <t>三、上高县2011年1月财政支出执行情况表……………………2</t>
  </si>
  <si>
    <t>四、上高县2011年1月政府性基金收支情况表……………………2</t>
  </si>
  <si>
    <t>五、上高县2011年1月乡镇场（街办）财政收入完成情况表…3</t>
  </si>
  <si>
    <t>六、上高县2011年1月县直部门财政收入完成情况表…………4</t>
  </si>
  <si>
    <t>七、上高县2011年1月地方财政收入分级次完成情况表………5</t>
  </si>
  <si>
    <t>八、上高县2011年1月重点纳税户统计表(之一)……………  6</t>
  </si>
  <si>
    <t>九、上高县2011年1月重点纳税户统计表(之二)……………  7</t>
  </si>
  <si>
    <t>十、上高县2011年1月重点纳税户统计表(之三)……………  8</t>
  </si>
  <si>
    <t>十一、上高县2011年1月重点纳税户统计表(之四)……………  9</t>
  </si>
  <si>
    <t>十二、上高县2011年1月重点纳税户统计表(之五)……………10</t>
  </si>
  <si>
    <t>十三、上高县2011年1月纳税前20名企业统计表………………11</t>
  </si>
  <si>
    <t>十四、上高县2011年1月财政收入分部门级次表………………12</t>
  </si>
  <si>
    <t>十五、上高县2011年1月列入省考核税收情况表………………13</t>
  </si>
  <si>
    <t>十六、宜春市2011年1月财政收入完成情况表…………………14</t>
  </si>
  <si>
    <t>2023年10月财政收入分项完成情况表</t>
  </si>
  <si>
    <t>上高县财政局国库股</t>
  </si>
  <si>
    <t xml:space="preserve">    单位：万元</t>
  </si>
  <si>
    <t xml:space="preserve">             项目科目                                                                                                                   </t>
  </si>
  <si>
    <t>本月完成</t>
  </si>
  <si>
    <t>累计完成</t>
  </si>
  <si>
    <t>上年同期</t>
  </si>
  <si>
    <t>增长%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</si>
  <si>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上月数</t>
    </r>
  </si>
  <si>
    <t>财政总收入</t>
  </si>
  <si>
    <t>一、一般公共预算收入</t>
  </si>
  <si>
    <t>（一）税收收入</t>
  </si>
  <si>
    <t>地方六税</t>
  </si>
  <si>
    <t xml:space="preserve">  1、增值税（35%）</t>
  </si>
  <si>
    <t xml:space="preserve">  2、企业所得税（28%）</t>
  </si>
  <si>
    <t xml:space="preserve">  3、个人所得税（28%）</t>
  </si>
  <si>
    <t xml:space="preserve">  4、资源税</t>
  </si>
  <si>
    <t>地方税种</t>
  </si>
  <si>
    <t xml:space="preserve">  5、城建税</t>
  </si>
  <si>
    <t xml:space="preserve">  6、房产税</t>
  </si>
  <si>
    <t xml:space="preserve">  7、印花税</t>
  </si>
  <si>
    <t xml:space="preserve">  8、城镇土地使用税</t>
  </si>
  <si>
    <t xml:space="preserve">  9、土地增值税</t>
  </si>
  <si>
    <t xml:space="preserve">  10、车船税</t>
  </si>
  <si>
    <t xml:space="preserve">  11、耕地占用税</t>
  </si>
  <si>
    <t xml:space="preserve">  12、契税</t>
  </si>
  <si>
    <t xml:space="preserve">  13、烟叶税</t>
  </si>
  <si>
    <t xml:space="preserve">  14、环境保护税（70%）</t>
  </si>
  <si>
    <t xml:space="preserve">  15、其他税收收入(35%)</t>
  </si>
  <si>
    <t>（二）非税收入</t>
  </si>
  <si>
    <t>1、专项收入</t>
  </si>
  <si>
    <t xml:space="preserve">      其中：教育费附加收入</t>
  </si>
  <si>
    <t>2、行政事业性收费收入</t>
  </si>
  <si>
    <t>3、罚没收入</t>
  </si>
  <si>
    <t>4、国有资源（资产）有偿使用收入</t>
  </si>
  <si>
    <t>5、国有资本经营收入</t>
  </si>
  <si>
    <t>6、捐赠收入</t>
  </si>
  <si>
    <t>二、省级收入</t>
  </si>
  <si>
    <t xml:space="preserve">    增值税(15%)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</si>
  <si>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</si>
  <si>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</si>
  <si>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环境保护税（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</si>
  <si>
    <t xml:space="preserve">    其他税收收入(15%)</t>
  </si>
  <si>
    <t>三、中央收入</t>
  </si>
  <si>
    <t xml:space="preserve">    增值税(50%)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</si>
  <si>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消费税</t>
    </r>
    <r>
      <rPr>
        <sz val="10"/>
        <rFont val="Times New Roman"/>
        <family val="1"/>
      </rPr>
      <t>(100%)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</si>
  <si>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企业所得税（60%）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</si>
  <si>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个人所得税（60%）</t>
    </r>
  </si>
  <si>
    <t xml:space="preserve">    其他税收收入(50%)</t>
  </si>
  <si>
    <t>上高县2023年10月财政支出执行情况表</t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</si>
  <si>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单位：万元</t>
    </r>
  </si>
  <si>
    <t>预算科目</t>
  </si>
  <si>
    <t>上月累计</t>
  </si>
  <si>
    <t>一、一般公共服务</t>
  </si>
  <si>
    <t xml:space="preserve">   政府办公厅（室）及相关机构事务</t>
  </si>
  <si>
    <t>二、外交</t>
  </si>
  <si>
    <t>三、国防</t>
  </si>
  <si>
    <t>八项</t>
  </si>
  <si>
    <t>四、公共安全</t>
  </si>
  <si>
    <t>五、教育</t>
  </si>
  <si>
    <t xml:space="preserve">        普通教育</t>
  </si>
  <si>
    <t>六、科学技术</t>
  </si>
  <si>
    <t>七、文化旅游体育与传媒</t>
  </si>
  <si>
    <t>八、社会保障和就业</t>
  </si>
  <si>
    <t xml:space="preserve">   行政事业单位养老支出</t>
  </si>
  <si>
    <t xml:space="preserve">   最低生活保障</t>
  </si>
  <si>
    <t>九、卫生健康支出</t>
  </si>
  <si>
    <t>十、节能环保</t>
  </si>
  <si>
    <t>十一、城乡社区事务</t>
  </si>
  <si>
    <t>十二、农林水支出</t>
  </si>
  <si>
    <t xml:space="preserve">      农业农村</t>
  </si>
  <si>
    <t xml:space="preserve">      林业和草原</t>
  </si>
  <si>
    <t xml:space="preserve">      水利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</si>
  <si>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</si>
  <si>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</si>
  <si>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</si>
  <si>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</si>
  <si>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</si>
  <si>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</si>
  <si>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</si>
  <si>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</t>
  </si>
  <si>
    <t>二十一、其他支出</t>
  </si>
  <si>
    <t>二十二、债务付息支出</t>
  </si>
  <si>
    <t>二十三、债务发行费用支出</t>
  </si>
  <si>
    <t>一般公共预算支出总计</t>
  </si>
  <si>
    <t>13项民生及占比</t>
  </si>
  <si>
    <t>八项及占比</t>
  </si>
  <si>
    <t>2023年10月政府性基金收支情况表</t>
  </si>
  <si>
    <t>单位:万元</t>
  </si>
  <si>
    <t>政府性基金收入合计</t>
  </si>
  <si>
    <t>1、国有土地收益基金收入</t>
  </si>
  <si>
    <t>2、农业土地开发资金收入</t>
  </si>
  <si>
    <t>3、国有土地使用权出让收入</t>
  </si>
  <si>
    <t xml:space="preserve">  其中：土地出让价款收入</t>
  </si>
  <si>
    <t xml:space="preserve">        补缴的土地价款</t>
  </si>
  <si>
    <t xml:space="preserve">        新增建设用地有偿使用费</t>
  </si>
  <si>
    <t>4、城市基础设施配套费收入</t>
  </si>
  <si>
    <t>5、其他政府性基金收入</t>
  </si>
  <si>
    <t>政府性基金支出合计</t>
  </si>
  <si>
    <t>1、科学技术支出</t>
  </si>
  <si>
    <t>2、文化旅游体育与传媒支出</t>
  </si>
  <si>
    <t>3、社会保障和就业支出</t>
  </si>
  <si>
    <t>4、节能环保支出</t>
  </si>
  <si>
    <t>5、城乡社区支出</t>
  </si>
  <si>
    <t xml:space="preserve">  其中：国有土地使用权出让支出</t>
  </si>
  <si>
    <t xml:space="preserve">     国有土地收益基金安排支出</t>
  </si>
  <si>
    <t xml:space="preserve">     城市基础设施配套费安排支出</t>
  </si>
  <si>
    <t>6、农林水支出</t>
  </si>
  <si>
    <t xml:space="preserve">   其中：大中型水库库区基金安排支出</t>
  </si>
  <si>
    <t>7、交通运输支出</t>
  </si>
  <si>
    <t>8、其他支出</t>
  </si>
  <si>
    <t xml:space="preserve">  彩票公益金安排的支出</t>
  </si>
  <si>
    <t>9、债务付息支出</t>
  </si>
  <si>
    <t>10、债务发行费用支出</t>
  </si>
  <si>
    <t>11、抗疫特别国债安排支出</t>
  </si>
  <si>
    <t>2023年10月乡镇场（街办）财政收入完成情况表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</si>
  <si>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</si>
  <si>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 xml:space="preserve">         项目                                                                                                                  单位</t>
  </si>
  <si>
    <t>全年预期数</t>
  </si>
  <si>
    <t>累计完成数</t>
  </si>
  <si>
    <r>
      <rPr>
        <sz val="10"/>
        <rFont val="宋体"/>
        <family val="0"/>
      </rPr>
      <t>增长</t>
    </r>
    <r>
      <rPr>
        <sz val="10"/>
        <rFont val="Times New Roman"/>
        <family val="1"/>
      </rPr>
      <t>%</t>
    </r>
  </si>
  <si>
    <t>合计</t>
  </si>
  <si>
    <t>税务部门</t>
  </si>
  <si>
    <t>财政部门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</si>
  <si>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</si>
  <si>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县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直</t>
    </r>
  </si>
  <si>
    <t>乡镇小计</t>
  </si>
  <si>
    <t>锦   江</t>
  </si>
  <si>
    <t>其中:裕盛公司</t>
  </si>
  <si>
    <t>芦   洲</t>
  </si>
  <si>
    <t>塔   下</t>
  </si>
  <si>
    <t>翰   堂</t>
  </si>
  <si>
    <t>南   港</t>
  </si>
  <si>
    <t>蒙   山</t>
  </si>
  <si>
    <t>田   心</t>
  </si>
  <si>
    <t>镇   渡</t>
  </si>
  <si>
    <t>徐 家 渡</t>
  </si>
  <si>
    <t>野   市</t>
  </si>
  <si>
    <t>新 界 埠</t>
  </si>
  <si>
    <t xml:space="preserve"> </t>
  </si>
  <si>
    <t>泗   溪</t>
  </si>
  <si>
    <t xml:space="preserve">敖阳街道办 </t>
  </si>
  <si>
    <t>其中:博士达药业</t>
  </si>
  <si>
    <t>上甘山林场</t>
  </si>
  <si>
    <t>敖   山</t>
  </si>
  <si>
    <t>墨   山</t>
  </si>
  <si>
    <t>锦阳街道办</t>
  </si>
  <si>
    <t>2023年10月县直部门财政收入完成情况表</t>
  </si>
  <si>
    <t xml:space="preserve">           项目                                                                                                                  单位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</si>
  <si>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计</t>
    </r>
  </si>
  <si>
    <t>一、县直单位</t>
  </si>
  <si>
    <t>工信委</t>
  </si>
  <si>
    <t>城乡规划建设局</t>
  </si>
  <si>
    <t>房 管 局</t>
  </si>
  <si>
    <t>交通运输局</t>
  </si>
  <si>
    <t>商业总公司</t>
  </si>
  <si>
    <t>供 销 社</t>
  </si>
  <si>
    <t>粮 食 局</t>
  </si>
  <si>
    <t>物资总公司</t>
  </si>
  <si>
    <t>城投公司</t>
  </si>
  <si>
    <t>工业园</t>
  </si>
  <si>
    <r>
      <rPr>
        <sz val="9"/>
        <rFont val="方正姚体"/>
        <family val="3"/>
      </rPr>
      <t>其中</t>
    </r>
    <r>
      <rPr>
        <sz val="10"/>
        <rFont val="Times New Roman"/>
        <family val="1"/>
      </rPr>
      <t>:</t>
    </r>
    <r>
      <rPr>
        <sz val="8"/>
        <rFont val="宋体"/>
        <family val="0"/>
      </rPr>
      <t>县直入园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</si>
  <si>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经济部门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</si>
  <si>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乡镇入园</t>
    </r>
  </si>
  <si>
    <t>高速</t>
  </si>
  <si>
    <t>高铁</t>
  </si>
  <si>
    <t>其     他</t>
  </si>
  <si>
    <t xml:space="preserve">    其中：其他1</t>
  </si>
  <si>
    <t xml:space="preserve">         其他2</t>
  </si>
  <si>
    <t>二、省属企业及金融业</t>
  </si>
  <si>
    <t>工    行</t>
  </si>
  <si>
    <t>农    行</t>
  </si>
  <si>
    <t>中    行</t>
  </si>
  <si>
    <t>建    行</t>
  </si>
  <si>
    <t>邮    储</t>
  </si>
  <si>
    <t>农 商 行</t>
  </si>
  <si>
    <t>供电公司</t>
  </si>
  <si>
    <t>烟草公司</t>
  </si>
  <si>
    <t>七宝山铅锌矿</t>
  </si>
  <si>
    <t>石油公司</t>
  </si>
  <si>
    <t>移动公司</t>
  </si>
  <si>
    <t>电信公司</t>
  </si>
  <si>
    <t>财保公司</t>
  </si>
  <si>
    <t>人寿保险</t>
  </si>
  <si>
    <r>
      <rPr>
        <b/>
        <sz val="10"/>
        <rFont val="宋体"/>
        <family val="0"/>
      </rPr>
      <t>附列：</t>
    </r>
    <r>
      <rPr>
        <sz val="10"/>
        <rFont val="宋体"/>
        <family val="0"/>
      </rPr>
      <t>国 资 办</t>
    </r>
  </si>
  <si>
    <t>2023年10月地方财政收入分乡镇完成情况表</t>
  </si>
  <si>
    <t xml:space="preserve">        单位:万元</t>
  </si>
  <si>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项目</t>
    </r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</si>
  <si>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上月</t>
    </r>
  </si>
  <si>
    <t>级次</t>
  </si>
  <si>
    <t>合    计</t>
  </si>
  <si>
    <t>县    直</t>
  </si>
  <si>
    <t>敖阳街道办</t>
  </si>
  <si>
    <t>上高县2023年10月重点纳税户统计表(之一)</t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</si>
  <si>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单位：万元</t>
    </r>
  </si>
  <si>
    <t>序 号</t>
  </si>
  <si>
    <t>单位名称</t>
  </si>
  <si>
    <t xml:space="preserve"> 纳税所在地</t>
  </si>
  <si>
    <t>总收入</t>
  </si>
  <si>
    <r>
      <rPr>
        <sz val="10"/>
        <rFont val="宋体"/>
        <family val="0"/>
      </rPr>
      <t>同比增长</t>
    </r>
    <r>
      <rPr>
        <sz val="10"/>
        <rFont val="Times New Roman"/>
        <family val="1"/>
      </rPr>
      <t>%</t>
    </r>
  </si>
  <si>
    <t>全县合计</t>
  </si>
  <si>
    <t>县本级合计</t>
  </si>
  <si>
    <t>上高旺旺食品总厂</t>
  </si>
  <si>
    <t>县级</t>
  </si>
  <si>
    <t>上高瑞麦食品有限公司</t>
  </si>
  <si>
    <t>江西旺旺食品有限公司</t>
  </si>
  <si>
    <t>上高旺旺食品有限公司</t>
  </si>
  <si>
    <t>江西必旺食品有限公司</t>
  </si>
  <si>
    <t>江西李子园食品有限公司</t>
  </si>
  <si>
    <t>江西双胞胎实业有限公司</t>
  </si>
  <si>
    <t>江西通赣新材料有限公司</t>
  </si>
  <si>
    <t>江西朗朗食品有限公司</t>
  </si>
  <si>
    <t>江西双胞胎投资有限公司</t>
  </si>
  <si>
    <t>上高杰圣实业有限公司</t>
  </si>
  <si>
    <t>江西淳致医疗科技有限公司</t>
  </si>
  <si>
    <t>宜春翠阳医疗器械有限公司</t>
  </si>
  <si>
    <t>江西公佳医疗科技有限公司</t>
  </si>
  <si>
    <t>江西辰妙医疗科技有限公司</t>
  </si>
  <si>
    <t>江西营智医疗器械有限公司</t>
  </si>
  <si>
    <t>宜春米杨医疗器械有限公司</t>
  </si>
  <si>
    <t>江西宁雷医疗器械有限公司</t>
  </si>
  <si>
    <t>江西博士达药业有限责任公司</t>
  </si>
  <si>
    <t>江西界肪医疗科技有限公司</t>
  </si>
  <si>
    <t>江西高久医疗科技有限公司</t>
  </si>
  <si>
    <t>上高日升隆纺织股份有限公司</t>
  </si>
  <si>
    <t>上高县神州铜业有限公司</t>
  </si>
  <si>
    <t>宜春新和达循环资源有限公司</t>
  </si>
  <si>
    <t>江西省润通工贸有限公司</t>
  </si>
  <si>
    <t>江西容致金属科技有限公司</t>
  </si>
  <si>
    <t>江西震楠再生资源有限公司</t>
  </si>
  <si>
    <t>上高县永民再生资源回收利用有限公司</t>
  </si>
  <si>
    <t>上高县努芬再生资源回收有限公司</t>
  </si>
  <si>
    <t>上高县佳柯再生资源有限公司</t>
  </si>
  <si>
    <t>江西俊文达再生资源有限公司</t>
  </si>
  <si>
    <t>江西新威动力能源科技有限公司</t>
  </si>
  <si>
    <t>江西新威废旧电池回收利用有限公司</t>
  </si>
  <si>
    <t>上高县2023年10月重点纳税户统计表(之二)</t>
  </si>
  <si>
    <t>序号</t>
  </si>
  <si>
    <t>纳税所在地</t>
  </si>
  <si>
    <t>江西铜业集团七宝山矿业有限公司</t>
  </si>
  <si>
    <t>江西金利隆橡胶履带股份有限公司</t>
  </si>
  <si>
    <t>上高县佳杰塑料制品有限公司</t>
  </si>
  <si>
    <t>国网江西省电力有限公司上高县供电分公司</t>
  </si>
  <si>
    <t>江西省上高润泉供水有限公司</t>
  </si>
  <si>
    <t>上高海创环保科技有限公司</t>
  </si>
  <si>
    <t>上高县顺民天然气有限公司</t>
  </si>
  <si>
    <t>宜春市烟草公司上高分公司</t>
  </si>
  <si>
    <t>江西福广再生资源有限公司</t>
  </si>
  <si>
    <t>上高县浩一瑞能源有限公司</t>
  </si>
  <si>
    <t>江西深雨医疗科技有限公司</t>
  </si>
  <si>
    <t>江西腾步科技有限公司</t>
  </si>
  <si>
    <t>江西少雄供应链有限公司</t>
  </si>
  <si>
    <t>上高县观澜实业有限公司</t>
  </si>
  <si>
    <t>江西蒙吉矿业有限公司</t>
  </si>
  <si>
    <t>江西春旭医疗器械有限公司</t>
  </si>
  <si>
    <t>宜春妙策贸易有限公司</t>
  </si>
  <si>
    <t>中国石化销售股份有限公司江西宜春上高石油分公司</t>
  </si>
  <si>
    <t>上高县国有资产营运有限公司</t>
  </si>
  <si>
    <t>上高县国有资本管理集团有限公司</t>
  </si>
  <si>
    <t>上高县城乡公交有限公司</t>
  </si>
  <si>
    <t>江西上高农村商业银行股份有限公司</t>
  </si>
  <si>
    <t>中国人民财产保险股份有限公司上高支公司</t>
  </si>
  <si>
    <t>中国农业发展银行上高县支行</t>
  </si>
  <si>
    <t>中国工商银行股份有限公司上高支行</t>
  </si>
  <si>
    <t>中国建设银行股份有限公司上高支行</t>
  </si>
  <si>
    <t>中国农业银行股份有限公司上高县支行</t>
  </si>
  <si>
    <t>中国平安财产保险股份有限公司上高支公司</t>
  </si>
  <si>
    <t>江西上高富民村镇银行股份有限公司</t>
  </si>
  <si>
    <t>中国银行股份有限公司上高支行</t>
  </si>
  <si>
    <t>上饶银行股份有限公司上高支行</t>
  </si>
  <si>
    <t>九江银行股份有限公司上高支行</t>
  </si>
  <si>
    <t>江西银行股份有限公司宜春上高支行</t>
  </si>
  <si>
    <t>中国邮政储蓄银行股份有限公司上高县支行</t>
  </si>
  <si>
    <t>上高县2023年10月重点纳税户统计表(之三)</t>
  </si>
  <si>
    <t>中国太平洋财产保险股份有限公司上高支公司</t>
  </si>
  <si>
    <t>中国大地财产保险股份有限公司上高支公司</t>
  </si>
  <si>
    <t>中国人寿财产保险股份有限公司上高支公司</t>
  </si>
  <si>
    <t>华安财产保险股份有限公司上高营销服务部</t>
  </si>
  <si>
    <t>赣州银行股份有限公司上高支行</t>
  </si>
  <si>
    <t>上高县华海投资有限公司</t>
  </si>
  <si>
    <t>江西合翼置业有限公司</t>
  </si>
  <si>
    <t>上高县翼天置业有限公司</t>
  </si>
  <si>
    <t>上高县祥龙房地产开发有限责任公司</t>
  </si>
  <si>
    <t>上高县城市建设投资开发总公司</t>
  </si>
  <si>
    <t>上高县德建誉房地产有限公司</t>
  </si>
  <si>
    <t>上高县新城建设开发有限公司</t>
  </si>
  <si>
    <t>宜春市嘉泰置业有限公司</t>
  </si>
  <si>
    <t>江西晟茂地产开发有限公司</t>
  </si>
  <si>
    <t>江西凯迪克置业有限公司</t>
  </si>
  <si>
    <t>上高县正银置业有限公司</t>
  </si>
  <si>
    <t>江西镜山投资发展集团有限公司</t>
  </si>
  <si>
    <t>江西省海威房地产开发有限公司上高分公司</t>
  </si>
  <si>
    <t>上高恒大房地产开发有限公司</t>
  </si>
  <si>
    <t>江西新地旅游开发有限公司</t>
  </si>
  <si>
    <t>上高县桂丰实业有限公司</t>
  </si>
  <si>
    <t>江西第三机床厂</t>
  </si>
  <si>
    <t>江西太平洋宇洪建设有限公司洪生分公司</t>
  </si>
  <si>
    <t>江西建工第一建筑有限责任公司上高分公司</t>
  </si>
  <si>
    <t>江西美旭矿业有限公司</t>
  </si>
  <si>
    <t>江西领能锂业有限公司</t>
  </si>
  <si>
    <t>乡镇合计</t>
  </si>
  <si>
    <t>江西洪子江保温建材有限公司</t>
  </si>
  <si>
    <t>镇渡</t>
  </si>
  <si>
    <t>上高县磁初建材有限公司</t>
  </si>
  <si>
    <t>宜春市眸程贸易中心</t>
  </si>
  <si>
    <t>宜春新房宝科技有限公司</t>
  </si>
  <si>
    <t>江西敏善科技有限公司</t>
  </si>
  <si>
    <t>宜春市吉普针织有限公司</t>
  </si>
  <si>
    <t>野市</t>
  </si>
  <si>
    <t>上高县威森再生资源回收利用有限公司</t>
  </si>
  <si>
    <t>上高县2023年10月重点纳税户统计表(之四)</t>
  </si>
  <si>
    <t>上高县咔普贸易有限公司</t>
  </si>
  <si>
    <t>江西必升科贸有限公司</t>
  </si>
  <si>
    <t>上高县寅亚贸易有限公司</t>
  </si>
  <si>
    <t>江西星羽祥贸易有限公司</t>
  </si>
  <si>
    <t>江西上高南方水泥有限公司</t>
  </si>
  <si>
    <t>徐、田、镇</t>
  </si>
  <si>
    <t>上高县频牟建材有限公司</t>
  </si>
  <si>
    <t>徐家渡</t>
  </si>
  <si>
    <t>江西金利源陶瓷有限公司</t>
  </si>
  <si>
    <t>江西泽拓贸易有限公司</t>
  </si>
  <si>
    <t>江西泽勇贸易有限公司</t>
  </si>
  <si>
    <t>宜春旭飒建材有限公司</t>
  </si>
  <si>
    <t>江西博士达好运医药有限公司</t>
  </si>
  <si>
    <t>新界埠</t>
  </si>
  <si>
    <t>江西如益科技发展有限公司</t>
  </si>
  <si>
    <t>江西慈诀医疗器械有限公司</t>
  </si>
  <si>
    <t>宜春肷韶医疗器械有限公司</t>
  </si>
  <si>
    <t>江西渠劲医疗器械有限公司</t>
  </si>
  <si>
    <t>江西莹峰矿业有限公司</t>
  </si>
  <si>
    <t>江西昌陵建设有限公司</t>
  </si>
  <si>
    <t>上高县和畅预制构件有限公司</t>
  </si>
  <si>
    <t>江西倍肯药业有限公司</t>
  </si>
  <si>
    <t>田心</t>
  </si>
  <si>
    <t>江西省金俊再生纺织实业有限公司</t>
  </si>
  <si>
    <t>江西温鑫实业有限公司</t>
  </si>
  <si>
    <t>上高县磊沐矿业有限公司</t>
  </si>
  <si>
    <t>宜春占奥再生资源有限公司</t>
  </si>
  <si>
    <t>江西诚恒信实业有限公司</t>
  </si>
  <si>
    <t>江西省金塔钢结构有限公司</t>
  </si>
  <si>
    <t>江西弘明房产中介有限公司</t>
  </si>
  <si>
    <t>宜春格迈建材有限公司</t>
  </si>
  <si>
    <t>塔下</t>
  </si>
  <si>
    <t>上高县奥古特陶瓷有限公司</t>
  </si>
  <si>
    <t>上高县扬瑞矿业有限公司</t>
  </si>
  <si>
    <t>上高县迈志贸易有限公司</t>
  </si>
  <si>
    <t>江西佳凯建筑劳务有限公司上高县分公司</t>
  </si>
  <si>
    <t>上高县品岚建材有限公司</t>
  </si>
  <si>
    <t>上高县和鸣置业有限公司</t>
  </si>
  <si>
    <t>江西腾威建设工程有限公司</t>
  </si>
  <si>
    <t>江西长汇食品有限公司</t>
  </si>
  <si>
    <t>泗溪</t>
  </si>
  <si>
    <t>江西东新鞋业有限公司</t>
  </si>
  <si>
    <t>上高县2023年10月重点纳税户统计表(之五)</t>
  </si>
  <si>
    <t>上高瑞州陶瓷有限公司</t>
  </si>
  <si>
    <t>江西宝庆陶瓷有限公司</t>
  </si>
  <si>
    <t>江西天瑞陶瓷有限公司</t>
  </si>
  <si>
    <t>江西冠溢陶瓷有限公司</t>
  </si>
  <si>
    <t>江西聚合医药科技有限公司</t>
  </si>
  <si>
    <t>宜春市准程医疗器械有限公司</t>
  </si>
  <si>
    <t>上高县宏大镍业有限公司</t>
  </si>
  <si>
    <t>宜春宏策再生资源利用有限公司</t>
  </si>
  <si>
    <t>江西泰岩矿业有限公司</t>
  </si>
  <si>
    <t>上高县兴港塑业有限公司</t>
  </si>
  <si>
    <t>江西润业医疗科技有限公司</t>
  </si>
  <si>
    <t>江西御璟实业有限公司</t>
  </si>
  <si>
    <t>江西省上高瑞峰纸业有限公司</t>
  </si>
  <si>
    <t>江西上高县中林白水泥有限责任公司</t>
  </si>
  <si>
    <t>上甘山</t>
  </si>
  <si>
    <t>上高县华昌水泥粉磨有限公司</t>
  </si>
  <si>
    <t>江西金唯冠建材有限公司</t>
  </si>
  <si>
    <t>上高县利劼物资回收有限公司</t>
  </si>
  <si>
    <t>宜春市灿阳工贸有限公司</t>
  </si>
  <si>
    <t>江西天成锂业有限公司</t>
  </si>
  <si>
    <t>南港</t>
  </si>
  <si>
    <t>上高县蒙特英矿纤有限公司</t>
  </si>
  <si>
    <t>上高县中杰鞋业有限公司</t>
  </si>
  <si>
    <t>墨山、田心</t>
  </si>
  <si>
    <t>江西上高上甘山水泥有限公司</t>
  </si>
  <si>
    <t>墨、田、镇</t>
  </si>
  <si>
    <t>江西星翰实业有限公司</t>
  </si>
  <si>
    <t>墨山</t>
  </si>
  <si>
    <t>江西贤袖医疗器械有限公司</t>
  </si>
  <si>
    <t>上高县垚策矿产品有限公司</t>
  </si>
  <si>
    <t>江西智博建材有限公司</t>
  </si>
  <si>
    <t>蒙山、泗溪</t>
  </si>
  <si>
    <t>江西国其光实业有限公司</t>
  </si>
  <si>
    <t>蒙、田、翰</t>
  </si>
  <si>
    <t>匹克（江西）实业有限公司</t>
  </si>
  <si>
    <t>蒙山</t>
  </si>
  <si>
    <t>上高高能佳电源科技有限公司</t>
  </si>
  <si>
    <t>上高齐祥矿品有限公司</t>
  </si>
  <si>
    <t>宜春市诺茶贸易有限公司</t>
  </si>
  <si>
    <t>宜春市茂白贸易有限公司</t>
  </si>
  <si>
    <t>宜春市茶虎贸易有限公司</t>
  </si>
  <si>
    <t>江西鸿璟兴盛实业有限公司</t>
  </si>
  <si>
    <t>宜春车腾贸易有限公司</t>
  </si>
  <si>
    <t>上高县2023年10月重点纳税户统计表(之六)</t>
  </si>
  <si>
    <t>宜春贲秦企业管理有限公司</t>
  </si>
  <si>
    <t>宜春霖秦企业管理有限公司</t>
  </si>
  <si>
    <t>宜春欧闵商贸有限公司</t>
  </si>
  <si>
    <t>宜春天策贸易有限公司</t>
  </si>
  <si>
    <t>宜春同彦企业管理有限公司</t>
  </si>
  <si>
    <t>宜春茶渡贸易有限公司</t>
  </si>
  <si>
    <t>江西省锐天医药科技有限公司</t>
  </si>
  <si>
    <t>芦洲、敖山</t>
  </si>
  <si>
    <t>上高县瑞隆混凝土有限责任公司</t>
  </si>
  <si>
    <t>芦洲</t>
  </si>
  <si>
    <t>上高县伊雅化工产品销售中心</t>
  </si>
  <si>
    <t>上高县齐力电子有限公司</t>
  </si>
  <si>
    <t>上高县新潮矿业有限责任公司</t>
  </si>
  <si>
    <t>江西天寅矿业有限公司</t>
  </si>
  <si>
    <t>江西博特高分子材料有限公司</t>
  </si>
  <si>
    <t>众安科技(上高)有限公司</t>
  </si>
  <si>
    <t>上高裕盛工业有限公司</t>
  </si>
  <si>
    <t>锦江</t>
  </si>
  <si>
    <t>上高裕盛加元工业有限公司</t>
  </si>
  <si>
    <t>宜春磊诚康医疗器械有限公司</t>
  </si>
  <si>
    <t>宜春城木铜金属有限公司</t>
  </si>
  <si>
    <t>宜春城木铜再生资源有限公司</t>
  </si>
  <si>
    <t>上高县君翰再生资源有限公司</t>
  </si>
  <si>
    <t>江西银利隆锻造有限公司</t>
  </si>
  <si>
    <t>上高县卫玲电子科技有限公司</t>
  </si>
  <si>
    <t>江西省江诚再生资源有限公司</t>
  </si>
  <si>
    <t>江西省沙侃建材有限公司</t>
  </si>
  <si>
    <t>江西隆华材料科技股份有限公司</t>
  </si>
  <si>
    <t>翰堂</t>
  </si>
  <si>
    <t>江西鸿基管桩有限公司</t>
  </si>
  <si>
    <t>上高县登发纺织有限公司</t>
  </si>
  <si>
    <t>江西省铭新科技有限公司</t>
  </si>
  <si>
    <t>上高县富源矿业有限公司</t>
  </si>
  <si>
    <t>上高县宏发采石场</t>
  </si>
  <si>
    <t>上高县利丰新能源有限公司</t>
  </si>
  <si>
    <t>江西海富生物工程有限公司</t>
  </si>
  <si>
    <t>敖阳</t>
  </si>
  <si>
    <t>江西佰仕兴化工工贸有限公司</t>
  </si>
  <si>
    <t>江西方尊医药化工有限公司</t>
  </si>
  <si>
    <t>江西瑞雅药业有限公司</t>
  </si>
  <si>
    <t>上高县2023年10月重点纳税户统计表(之七)</t>
  </si>
  <si>
    <t>上高县弘大织造有限公司</t>
  </si>
  <si>
    <t>宜春市华一塑业有限公司</t>
  </si>
  <si>
    <t>江西行昇贸易有限公司</t>
  </si>
  <si>
    <t>江西乾盈商贸有限公司</t>
  </si>
  <si>
    <t>宜春典微建材有限公司</t>
  </si>
  <si>
    <t>宜春麦纳建材有限公司</t>
  </si>
  <si>
    <t>江西伟群塑胶有限公司</t>
  </si>
  <si>
    <t>江西腾智建设有限公司</t>
  </si>
  <si>
    <t>江西丽焱建设有限公司</t>
  </si>
  <si>
    <t>江西省荣盛建筑工程有限公司</t>
  </si>
  <si>
    <t>江西中亿合建设有限公司</t>
  </si>
  <si>
    <t>江西鑫途盛能源有限公司</t>
  </si>
  <si>
    <t>上高县邦凯循环环保科技有限公司</t>
  </si>
  <si>
    <t>江西壹仕德能源有限公司</t>
  </si>
  <si>
    <t>江西天则电源有限公司</t>
  </si>
  <si>
    <t>敖山、墨山</t>
  </si>
  <si>
    <t>江西润星新材料有限公司</t>
  </si>
  <si>
    <t>敖山</t>
  </si>
  <si>
    <t>上高华源玻璃科技有限公司</t>
  </si>
  <si>
    <t>江西奉兴化工有限公司</t>
  </si>
  <si>
    <t>江西韵儒医疗科技有限公司</t>
  </si>
  <si>
    <t>江西尧迪医疗科技有限公司</t>
  </si>
  <si>
    <t>江西合达科技实业有限公司</t>
  </si>
  <si>
    <t>上高县宏昌化纤有限公司</t>
  </si>
  <si>
    <t>江西振业化纤实业有限公司</t>
  </si>
  <si>
    <t>上高远大化纤有限公司</t>
  </si>
  <si>
    <t>江西萨康生物科技有限公司</t>
  </si>
  <si>
    <t>宜春通达路桥建设有限公司上高县分公司</t>
  </si>
  <si>
    <t>江西浙商实业有限公司</t>
  </si>
  <si>
    <t>上高县2023年10月重点纳税户分行业统计表(之一)</t>
  </si>
  <si>
    <t>一、食品类</t>
  </si>
  <si>
    <t>上高县旺旺食品总厂</t>
  </si>
  <si>
    <t>二、鞋及皮革制品</t>
  </si>
  <si>
    <t>三、建材</t>
  </si>
  <si>
    <t>其中：水泥</t>
  </si>
  <si>
    <t>上高县2023年10月重点纳税户分行业统计表(之二)</t>
  </si>
  <si>
    <t>其中：陶瓷</t>
  </si>
  <si>
    <t>四、医药、化工</t>
  </si>
  <si>
    <t>上高县2023年10月重点纳税户分行业统计表(之三)</t>
  </si>
  <si>
    <t>五、纺织及服装</t>
  </si>
  <si>
    <t>六、再生资源</t>
  </si>
  <si>
    <t>上高县2023年10月重点纳税户分行业统计表(之四)</t>
  </si>
  <si>
    <t>七、机电、能源</t>
  </si>
  <si>
    <t>八、矿业</t>
  </si>
  <si>
    <t>九、橡胶及塑料制品</t>
  </si>
  <si>
    <t>上高县2023年10月重点纳税户分行业统计表(之五)</t>
  </si>
  <si>
    <t>十、水、电、气</t>
  </si>
  <si>
    <t>十一、商业</t>
  </si>
  <si>
    <t>上高县2023年10月重点纳税户分行业统计表(之六)</t>
  </si>
  <si>
    <t>十二、营改增企业</t>
  </si>
  <si>
    <t>其中：金融保险业</t>
  </si>
  <si>
    <t>上高县2023年10月重点纳税户分行业统计表(之七)</t>
  </si>
  <si>
    <t>其中：房地产业</t>
  </si>
  <si>
    <t>上高县2023年10月重点纳税户分行业统计表(之八)</t>
  </si>
  <si>
    <t>其中：建筑业</t>
  </si>
  <si>
    <t>十三、其他</t>
  </si>
  <si>
    <t>上高县2023年10月纳税前20名企业统计表（按纳税金额）</t>
  </si>
  <si>
    <t>2023年1-10月</t>
  </si>
  <si>
    <t>2022年1-10月</t>
  </si>
  <si>
    <t>累计纳税</t>
  </si>
  <si>
    <t>同比增长</t>
  </si>
  <si>
    <t>上高旺旺总厂</t>
  </si>
  <si>
    <t>上高县2023年10月分产业统计表</t>
  </si>
  <si>
    <t xml:space="preserve">            单位：万元</t>
  </si>
  <si>
    <t>项  目</t>
  </si>
  <si>
    <t>同比增长%</t>
  </si>
  <si>
    <t>占财政总收入比重%</t>
  </si>
  <si>
    <t>产业合计</t>
  </si>
  <si>
    <t>一、第一产业</t>
  </si>
  <si>
    <t>二、第二产业</t>
  </si>
  <si>
    <t xml:space="preserve">  1、采矿业</t>
  </si>
  <si>
    <t xml:space="preserve">  2、制造业</t>
  </si>
  <si>
    <t xml:space="preserve">  3、电力及水的生产和供应业</t>
  </si>
  <si>
    <t xml:space="preserve">  4、建筑业</t>
  </si>
  <si>
    <t>三、第三产业</t>
  </si>
  <si>
    <t>1.批发和零售业</t>
  </si>
  <si>
    <t xml:space="preserve">  2、交通运输业、仓储及邮政业</t>
  </si>
  <si>
    <t>3、住宿和餐饮业</t>
  </si>
  <si>
    <t>4、信息传输、软件和信息技术服务业</t>
  </si>
  <si>
    <t xml:space="preserve">  5、金融业</t>
  </si>
  <si>
    <t xml:space="preserve">  6、房地产业</t>
  </si>
  <si>
    <t>7、租赁和商务服务业</t>
  </si>
  <si>
    <t>8、居民服务、修理和其他服务业</t>
  </si>
  <si>
    <t>9、科学研究和技术服务业</t>
  </si>
  <si>
    <t>10、教育</t>
  </si>
  <si>
    <t>11、卫生和社会工作</t>
  </si>
  <si>
    <t>12、文化、体育和娱乐业</t>
  </si>
  <si>
    <t>13、公共管理、社会保障和社会组织</t>
  </si>
  <si>
    <t>14、水利、环境与公共设施管理</t>
  </si>
  <si>
    <t xml:space="preserve"> 15、其他行业</t>
  </si>
  <si>
    <t>2023年10月财政收入分部门级次表</t>
  </si>
  <si>
    <t xml:space="preserve">        单位：万元</t>
  </si>
  <si>
    <t>项目内容</t>
  </si>
  <si>
    <t>分部门级次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</si>
  <si>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累计完成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</si>
  <si>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上年同期</t>
    </r>
  </si>
  <si>
    <r>
      <rPr>
        <sz val="10"/>
        <rFont val="宋体"/>
        <family val="0"/>
      </rPr>
      <t>占总收入比重</t>
    </r>
    <r>
      <rPr>
        <sz val="10"/>
        <rFont val="Times New Roman"/>
        <family val="1"/>
      </rPr>
      <t>%</t>
    </r>
  </si>
  <si>
    <t>一、按征管单位分</t>
  </si>
  <si>
    <t>二、按级次分</t>
  </si>
  <si>
    <t>中央收入</t>
  </si>
  <si>
    <t>一般公共预算收入</t>
  </si>
  <si>
    <t>省级收入</t>
  </si>
  <si>
    <t>三、按县乡两级分</t>
  </si>
  <si>
    <t>县级收入</t>
  </si>
  <si>
    <t>乡镇收入</t>
  </si>
  <si>
    <t>四、按税种分</t>
  </si>
  <si>
    <t>税收收入</t>
  </si>
  <si>
    <t>非税收入</t>
  </si>
  <si>
    <t>2023年10月列入省考核税收情况表</t>
  </si>
  <si>
    <t xml:space="preserve">       单位：万元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</si>
  <si>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税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种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</si>
  <si>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本月完成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</si>
  <si>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计</t>
    </r>
  </si>
  <si>
    <t>增值税</t>
  </si>
  <si>
    <t>其中：县级（35%）</t>
  </si>
  <si>
    <t xml:space="preserve">     省级（15%）</t>
  </si>
  <si>
    <t xml:space="preserve">     中央（50%）</t>
  </si>
  <si>
    <t>企业所得税</t>
  </si>
  <si>
    <t>其中：县级（28%）</t>
  </si>
  <si>
    <t xml:space="preserve">     省级（12%）</t>
  </si>
  <si>
    <t xml:space="preserve">     中央（60%）</t>
  </si>
  <si>
    <t>个人所得税</t>
  </si>
  <si>
    <t>2023年10月宜春市一般公共预算收入分征收部门完成情况表</t>
  </si>
  <si>
    <t>单位：万元</t>
  </si>
  <si>
    <t>县市区</t>
  </si>
  <si>
    <t>10月累计完成数</t>
  </si>
  <si>
    <t>其中：1、税收收入</t>
  </si>
  <si>
    <t>2、非税收入</t>
  </si>
  <si>
    <t>附：一般公共预算收入中税收比重%</t>
  </si>
  <si>
    <r>
      <rPr>
        <sz val="10"/>
        <rFont val="宋体"/>
        <family val="0"/>
      </rPr>
      <t>比同期</t>
    </r>
    <r>
      <rPr>
        <sz val="10"/>
        <rFont val="Times New Roman"/>
        <family val="1"/>
      </rPr>
      <t>%</t>
    </r>
  </si>
  <si>
    <t>较上年同期提升%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</si>
  <si>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</si>
  <si>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市本级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</si>
  <si>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</si>
  <si>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</si>
  <si>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</si>
  <si>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</si>
  <si>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</si>
  <si>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</si>
  <si>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</si>
  <si>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</si>
  <si>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</si>
  <si>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</si>
  <si>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发:  市财政局(2)、县委书记、县长、副书记、常委、各副县长，</t>
  </si>
  <si>
    <t>县委办、政府办，人大、政协、纪委、县税务局、统计局</t>
  </si>
  <si>
    <t>人民银行、县直有关部门、各乡镇场（街道）、</t>
  </si>
  <si>
    <t>本局各领导、各科室及财政所</t>
  </si>
  <si>
    <t>共印150份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</si>
</sst>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0.0_ "/>
    <numFmt numFmtId="180" formatCode="0_ "/>
    <numFmt numFmtId="181" formatCode="#,##0_ "/>
    <numFmt numFmtId="182" formatCode="#,##0.0_ "/>
    <numFmt numFmtId="183" formatCode="0.0%"/>
    <numFmt numFmtId="184" formatCode="0_);[Red]\(0\)"/>
    <numFmt numFmtId="185" formatCode="0.0_);[Red]\(0.0\)"/>
    <numFmt numFmtId="186" formatCode="0.000_ "/>
  </numFmts>
  <fonts count="81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sz val="11"/>
      <name val="Tahoma"/>
      <family val="2"/>
    </font>
    <font>
      <b/>
      <sz val="14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0"/>
      <name val="黑体"/>
      <family val="3"/>
    </font>
    <font>
      <sz val="10"/>
      <name val="华文行楷"/>
      <family val="3"/>
    </font>
    <font>
      <sz val="10"/>
      <name val="方正姚体"/>
      <family val="3"/>
    </font>
    <font>
      <sz val="9"/>
      <name val="方正姚体"/>
      <family val="3"/>
    </font>
    <font>
      <sz val="11"/>
      <name val="黑体"/>
      <family val="3"/>
    </font>
    <font>
      <sz val="12"/>
      <name val="Times New Roman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方正姚体"/>
      <family val="3"/>
    </font>
    <font>
      <sz val="11"/>
      <color indexed="10"/>
      <name val="Tahoma"/>
      <family val="2"/>
    </font>
    <font>
      <b/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2"/>
      <color indexed="8"/>
      <name val="Tahoma"/>
      <family val="2"/>
    </font>
    <font>
      <b/>
      <sz val="18"/>
      <name val="Times New Roman"/>
      <family val="1"/>
    </font>
    <font>
      <sz val="13"/>
      <name val="宋体"/>
      <family val="0"/>
    </font>
    <font>
      <b/>
      <sz val="13"/>
      <name val="宋体"/>
      <family val="0"/>
    </font>
    <font>
      <b/>
      <sz val="12"/>
      <name val="Times New Roman"/>
      <family val="1"/>
    </font>
    <font>
      <b/>
      <sz val="28"/>
      <name val="黑体"/>
      <family val="3"/>
    </font>
    <font>
      <b/>
      <sz val="28"/>
      <name val="宋体"/>
      <family val="0"/>
    </font>
    <font>
      <sz val="28"/>
      <name val="宋体"/>
      <family val="0"/>
    </font>
    <font>
      <sz val="24"/>
      <name val="宋体"/>
      <family val="0"/>
    </font>
    <font>
      <b/>
      <sz val="16"/>
      <name val="仿宋_GB2312"/>
      <family val="0"/>
    </font>
    <font>
      <b/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 diagonalDown="1">
      <left style="thin"/>
      <right style="thin"/>
      <top style="thin"/>
      <bottom/>
      <diagonal style="thin">
        <color indexed="8"/>
      </diagonal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 diagonalDown="1">
      <left style="thin"/>
      <right style="thin"/>
      <top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/>
      <right style="thin">
        <color indexed="8"/>
      </right>
      <top/>
      <bottom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4" applyNumberFormat="0" applyAlignment="0" applyProtection="0"/>
    <xf numFmtId="0" fontId="53" fillId="4" borderId="5" applyNumberFormat="0" applyAlignment="0" applyProtection="0"/>
    <xf numFmtId="0" fontId="54" fillId="4" borderId="4" applyNumberFormat="0" applyAlignment="0" applyProtection="0"/>
    <xf numFmtId="0" fontId="55" fillId="5" borderId="6" applyNumberFormat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3" borderId="0" applyNumberFormat="0" applyBorder="0" applyAlignment="0" applyProtection="0"/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 vertical="center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3" fillId="18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5" fillId="30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10" fontId="64" fillId="4" borderId="9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177" fontId="2" fillId="0" borderId="0" applyFont="0" applyFill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2" fillId="25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2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69" fillId="0" borderId="0">
      <alignment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 vertical="center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8" fillId="0" borderId="10">
      <alignment horizontal="left" vertical="center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24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7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7" borderId="0" applyNumberFormat="0" applyBorder="0" applyAlignment="0" applyProtection="0"/>
    <xf numFmtId="176" fontId="1" fillId="0" borderId="9">
      <alignment vertical="center"/>
      <protection locked="0"/>
    </xf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176" fontId="1" fillId="0" borderId="9">
      <alignment vertical="center"/>
      <protection locked="0"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6" fillId="26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57" fillId="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65" fillId="3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9" fillId="0" borderId="0">
      <alignment vertical="center"/>
      <protection/>
    </xf>
    <xf numFmtId="0" fontId="65" fillId="30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5" fillId="30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2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5" fillId="3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68" fillId="0" borderId="10">
      <alignment horizontal="left" vertical="center"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3" fillId="26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1" fillId="32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3" fillId="26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57" fillId="10" borderId="0" applyNumberFormat="0" applyBorder="0" applyAlignment="0" applyProtection="0"/>
    <xf numFmtId="0" fontId="61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13" fillId="28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8" borderId="0" applyNumberFormat="0" applyBorder="0" applyAlignment="0" applyProtection="0"/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2" fillId="0" borderId="0">
      <alignment/>
      <protection/>
    </xf>
    <xf numFmtId="0" fontId="13" fillId="2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32" borderId="0" applyNumberFormat="0" applyBorder="0" applyAlignment="0" applyProtection="0"/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7" fillId="6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31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3" fillId="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7" borderId="0" applyNumberFormat="0" applyBorder="0" applyAlignment="0" applyProtection="0"/>
    <xf numFmtId="0" fontId="61" fillId="22" borderId="0" applyNumberFormat="0" applyBorder="0" applyAlignment="0" applyProtection="0"/>
    <xf numFmtId="0" fontId="61" fillId="24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2" fillId="35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57" fillId="6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63" fillId="7" borderId="0" applyNumberFormat="0" applyBorder="0" applyAlignment="0" applyProtection="0"/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36" borderId="0" applyNumberFormat="0" applyBorder="0" applyAlignment="0" applyProtection="0"/>
    <xf numFmtId="0" fontId="66" fillId="26" borderId="0" applyNumberFormat="0" applyBorder="0" applyAlignment="0" applyProtection="0"/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176" fontId="1" fillId="0" borderId="9">
      <alignment vertical="center"/>
      <protection locked="0"/>
    </xf>
    <xf numFmtId="0" fontId="61" fillId="27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1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31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57" fillId="6" borderId="0" applyNumberFormat="0" applyBorder="0" applyAlignment="0" applyProtection="0"/>
    <xf numFmtId="0" fontId="57" fillId="10" borderId="0" applyNumberFormat="0" applyBorder="0" applyAlignment="0" applyProtection="0"/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7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7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2" fillId="25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8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1" fillId="20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32" borderId="0" applyNumberFormat="0" applyBorder="0" applyAlignment="0" applyProtection="0"/>
    <xf numFmtId="0" fontId="65" fillId="10" borderId="0" applyNumberFormat="0" applyBorder="0" applyAlignment="0" applyProtection="0"/>
    <xf numFmtId="0" fontId="61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7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5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32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57" fillId="6" borderId="0" applyNumberFormat="0" applyBorder="0" applyAlignment="0" applyProtection="0"/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32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61" fillId="32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8" fillId="0" borderId="10">
      <alignment horizontal="left" vertical="center"/>
      <protection/>
    </xf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5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5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7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57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7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19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19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1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19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68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6" fillId="2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3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8" fillId="0" borderId="10">
      <alignment horizontal="left" vertical="center"/>
      <protection/>
    </xf>
    <xf numFmtId="10" fontId="64" fillId="4" borderId="9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10" fontId="64" fillId="4" borderId="9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68" fillId="0" borderId="10">
      <alignment horizontal="left" vertical="center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6" fillId="2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7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2" fillId="35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6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3" fillId="7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178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2" fillId="0" borderId="0">
      <alignment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6" fillId="26" borderId="0" applyNumberFormat="0" applyBorder="0" applyAlignment="0" applyProtection="0"/>
    <xf numFmtId="0" fontId="13" fillId="27" borderId="0" applyNumberFormat="0" applyBorder="0" applyAlignment="0" applyProtection="0"/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57" fillId="1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3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57" fillId="10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10" fontId="64" fillId="4" borderId="9" applyBorder="0" applyAlignment="0" applyProtection="0"/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0" borderId="0" applyNumberFormat="0" applyBorder="0" applyAlignment="0" applyProtection="0"/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0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71" fillId="36" borderId="0" applyNumberFormat="0" applyBorder="0" applyAlignment="0" applyProtection="0"/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8" fillId="0" borderId="10">
      <alignment horizontal="left" vertical="center"/>
      <protection/>
    </xf>
    <xf numFmtId="0" fontId="62" fillId="35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3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6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71" fillId="3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57" fillId="10" borderId="0" applyNumberFormat="0" applyBorder="0" applyAlignment="0" applyProtection="0"/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4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3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1" fillId="3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43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63" fillId="26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5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57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57" fillId="6" borderId="0" applyNumberFormat="0" applyBorder="0" applyAlignment="0" applyProtection="0"/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57" fillId="6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0" fontId="64" fillId="4" borderId="9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57" fillId="10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29" borderId="0" applyNumberFormat="0" applyBorder="0" applyAlignment="0" applyProtection="0"/>
    <xf numFmtId="0" fontId="61" fillId="19" borderId="0" applyNumberFormat="0" applyBorder="0" applyAlignment="0" applyProtection="0"/>
    <xf numFmtId="0" fontId="63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3" fillId="2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26" borderId="0" applyNumberFormat="0" applyBorder="0" applyAlignment="0" applyProtection="0"/>
    <xf numFmtId="0" fontId="2" fillId="0" borderId="0">
      <alignment/>
      <protection/>
    </xf>
    <xf numFmtId="0" fontId="61" fillId="31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0" fontId="63" fillId="7" borderId="0" applyNumberFormat="0" applyBorder="0" applyAlignment="0" applyProtection="0"/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41" fontId="2" fillId="0" borderId="0" applyFont="0" applyFill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31" borderId="0" applyNumberFormat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57" fillId="6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6" fillId="26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65" fillId="10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3" fillId="26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2" fillId="25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2" fillId="25" borderId="0" applyNumberFormat="0" applyBorder="0" applyAlignment="0" applyProtection="0"/>
    <xf numFmtId="0" fontId="2" fillId="0" borderId="0">
      <alignment/>
      <protection/>
    </xf>
    <xf numFmtId="0" fontId="6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61" fillId="33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21" borderId="0" applyNumberFormat="0" applyBorder="0" applyAlignment="0" applyProtection="0"/>
    <xf numFmtId="0" fontId="63" fillId="26" borderId="0" applyNumberFormat="0" applyBorder="0" applyAlignment="0" applyProtection="0"/>
    <xf numFmtId="176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61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2" fillId="0" borderId="0">
      <alignment/>
      <protection/>
    </xf>
    <xf numFmtId="0" fontId="13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7" borderId="0" applyNumberFormat="0" applyBorder="0" applyAlignment="0" applyProtection="0"/>
    <xf numFmtId="0" fontId="57" fillId="6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63" fillId="7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13" fillId="23" borderId="0" applyNumberFormat="0" applyBorder="0" applyAlignment="0" applyProtection="0"/>
    <xf numFmtId="0" fontId="61" fillId="21" borderId="0" applyNumberFormat="0" applyBorder="0" applyAlignment="0" applyProtection="0"/>
    <xf numFmtId="0" fontId="13" fillId="27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5" fillId="30" borderId="0" applyNumberFormat="0" applyBorder="0" applyAlignment="0" applyProtection="0"/>
    <xf numFmtId="0" fontId="61" fillId="33" borderId="0" applyNumberFormat="0" applyBorder="0" applyAlignment="0" applyProtection="0"/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1" fontId="1" fillId="0" borderId="9">
      <alignment vertical="center"/>
      <protection locked="0"/>
    </xf>
    <xf numFmtId="0" fontId="66" fillId="26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57" fillId="10" borderId="0" applyNumberFormat="0" applyBorder="0" applyAlignment="0" applyProtection="0"/>
    <xf numFmtId="0" fontId="61" fillId="27" borderId="0" applyNumberFormat="0" applyBorder="0" applyAlignment="0" applyProtection="0"/>
    <xf numFmtId="0" fontId="61" fillId="33" borderId="0" applyNumberFormat="0" applyBorder="0" applyAlignment="0" applyProtection="0"/>
    <xf numFmtId="0" fontId="61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57" fillId="10" borderId="0" applyNumberFormat="0" applyBorder="0" applyAlignment="0" applyProtection="0"/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61" fillId="22" borderId="0" applyNumberFormat="0" applyBorder="0" applyAlignment="0" applyProtection="0"/>
    <xf numFmtId="0" fontId="61" fillId="33" borderId="0" applyNumberFormat="0" applyBorder="0" applyAlignment="0" applyProtection="0"/>
    <xf numFmtId="0" fontId="61" fillId="24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0" fontId="64" fillId="4" borderId="9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0" applyNumberFormat="0" applyFill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6" fillId="26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19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1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7" fillId="10" borderId="0" applyNumberFormat="0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  <xf numFmtId="0" fontId="65" fillId="10" borderId="0" applyNumberFormat="0" applyBorder="0" applyAlignment="0" applyProtection="0"/>
    <xf numFmtId="176" fontId="1" fillId="0" borderId="9">
      <alignment vertical="center"/>
      <protection locked="0"/>
    </xf>
    <xf numFmtId="0" fontId="61" fillId="21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1" fillId="33" borderId="0" applyNumberFormat="0" applyBorder="0" applyAlignment="0" applyProtection="0"/>
    <xf numFmtId="1" fontId="1" fillId="0" borderId="9">
      <alignment vertical="center"/>
      <protection locked="0"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10" fontId="64" fillId="4" borderId="9" applyBorder="0" applyAlignment="0" applyProtection="0"/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3" fillId="7" borderId="0" applyNumberFormat="0" applyBorder="0" applyAlignment="0" applyProtection="0"/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8" fillId="0" borderId="10">
      <alignment horizontal="left" vertical="center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5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23" borderId="0" applyNumberFormat="0" applyBorder="0" applyAlignment="0" applyProtection="0"/>
    <xf numFmtId="0" fontId="61" fillId="33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57" fillId="6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1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7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0" fontId="61" fillId="22" borderId="0" applyNumberFormat="0" applyBorder="0" applyAlignment="0" applyProtection="0"/>
    <xf numFmtId="0" fontId="63" fillId="26" borderId="0" applyNumberFormat="0" applyBorder="0" applyAlignment="0" applyProtection="0"/>
    <xf numFmtId="0" fontId="61" fillId="36" borderId="0" applyNumberFormat="0" applyBorder="0" applyAlignment="0" applyProtection="0"/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1" fillId="22" borderId="0" applyNumberFormat="0" applyBorder="0" applyAlignment="0" applyProtection="0"/>
    <xf numFmtId="1" fontId="1" fillId="0" borderId="9">
      <alignment vertical="center"/>
      <protection locked="0"/>
    </xf>
    <xf numFmtId="0" fontId="61" fillId="24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13" fillId="23" borderId="0" applyNumberFormat="0" applyBorder="0" applyAlignment="0" applyProtection="0"/>
    <xf numFmtId="1" fontId="1" fillId="0" borderId="9">
      <alignment vertical="center"/>
      <protection locked="0"/>
    </xf>
    <xf numFmtId="0" fontId="61" fillId="2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179" fontId="2" fillId="37" borderId="9" xfId="713" applyNumberForma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9" xfId="0" applyNumberFormat="1" applyFont="1" applyFill="1" applyBorder="1" applyAlignment="1" applyProtection="1">
      <alignment horizontal="center" vertical="center" wrapText="1"/>
      <protection locked="0"/>
    </xf>
    <xf numFmtId="181" fontId="5" fillId="12" borderId="9" xfId="474" applyNumberFormat="1" applyFont="1" applyFill="1" applyBorder="1" applyAlignment="1">
      <alignment horizontal="right" vertical="center" wrapText="1"/>
      <protection/>
    </xf>
    <xf numFmtId="182" fontId="7" fillId="12" borderId="9" xfId="474" applyNumberFormat="1" applyFont="1" applyFill="1" applyBorder="1" applyAlignment="1">
      <alignment horizontal="right" vertical="center" wrapText="1"/>
      <protection/>
    </xf>
    <xf numFmtId="181" fontId="8" fillId="4" borderId="9" xfId="0" applyNumberFormat="1" applyFont="1" applyFill="1" applyBorder="1" applyAlignment="1" applyProtection="1">
      <alignment horizontal="right" vertical="center" wrapText="1"/>
      <protection/>
    </xf>
    <xf numFmtId="181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180" fontId="9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9" fontId="10" fillId="12" borderId="9" xfId="0" applyNumberFormat="1" applyFont="1" applyFill="1" applyBorder="1" applyAlignment="1">
      <alignment vertical="center"/>
    </xf>
    <xf numFmtId="179" fontId="5" fillId="12" borderId="9" xfId="474" applyNumberFormat="1" applyFont="1" applyFill="1" applyBorder="1" applyAlignment="1">
      <alignment horizontal="right" vertical="center" wrapText="1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17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shrinkToFit="1"/>
      <protection locked="0"/>
    </xf>
    <xf numFmtId="179" fontId="5" fillId="12" borderId="14" xfId="0" applyNumberFormat="1" applyFont="1" applyFill="1" applyBorder="1" applyAlignment="1" applyProtection="1">
      <alignment wrapText="1"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/>
      <protection/>
    </xf>
    <xf numFmtId="179" fontId="5" fillId="12" borderId="14" xfId="0" applyNumberFormat="1" applyFont="1" applyFill="1" applyBorder="1" applyAlignment="1" applyProtection="1">
      <alignment horizontal="right" wrapText="1"/>
      <protection locked="0"/>
    </xf>
    <xf numFmtId="179" fontId="5" fillId="0" borderId="14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2" fillId="12" borderId="14" xfId="0" applyNumberFormat="1" applyFont="1" applyFill="1" applyBorder="1" applyAlignment="1" applyProtection="1">
      <alignment horizontal="right" vertical="center"/>
      <protection/>
    </xf>
    <xf numFmtId="179" fontId="12" fillId="12" borderId="14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14" xfId="0" applyNumberFormat="1" applyFont="1" applyFill="1" applyBorder="1" applyAlignment="1" applyProtection="1">
      <alignment horizontal="center" vertical="center"/>
      <protection/>
    </xf>
    <xf numFmtId="180" fontId="12" fillId="12" borderId="14" xfId="0" applyNumberFormat="1" applyFont="1" applyFill="1" applyBorder="1" applyAlignment="1" applyProtection="1">
      <alignment vertical="center"/>
      <protection/>
    </xf>
    <xf numFmtId="180" fontId="12" fillId="12" borderId="1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19" xfId="0" applyNumberFormat="1" applyFont="1" applyFill="1" applyBorder="1" applyAlignment="1" applyProtection="1">
      <alignment vertical="center"/>
      <protection/>
    </xf>
    <xf numFmtId="180" fontId="2" fillId="0" borderId="9" xfId="348" applyNumberFormat="1" applyFont="1" applyFill="1" applyBorder="1" applyAlignment="1">
      <alignment vertical="center"/>
      <protection/>
    </xf>
    <xf numFmtId="180" fontId="2" fillId="6" borderId="16" xfId="0" applyNumberFormat="1" applyFont="1" applyFill="1" applyBorder="1" applyAlignment="1" applyProtection="1">
      <alignment vertical="center"/>
      <protection/>
    </xf>
    <xf numFmtId="180" fontId="13" fillId="0" borderId="9" xfId="348" applyNumberFormat="1" applyFont="1" applyFill="1" applyBorder="1" applyAlignment="1">
      <alignment vertical="center"/>
      <protection/>
    </xf>
    <xf numFmtId="0" fontId="5" fillId="0" borderId="14" xfId="0" applyNumberFormat="1" applyFont="1" applyFill="1" applyBorder="1" applyAlignment="1" applyProtection="1">
      <alignment vertical="center" shrinkToFit="1"/>
      <protection/>
    </xf>
    <xf numFmtId="180" fontId="12" fillId="12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justify" vertical="center" shrinkToFit="1"/>
      <protection/>
    </xf>
    <xf numFmtId="0" fontId="1" fillId="0" borderId="14" xfId="0" applyNumberFormat="1" applyFont="1" applyFill="1" applyBorder="1" applyAlignment="1" applyProtection="1">
      <alignment horizontal="left" vertical="center" shrinkToFit="1"/>
      <protection/>
    </xf>
    <xf numFmtId="183" fontId="0" fillId="0" borderId="0" xfId="0" applyNumberFormat="1" applyAlignment="1">
      <alignment/>
    </xf>
    <xf numFmtId="0" fontId="15" fillId="0" borderId="0" xfId="0" applyFont="1" applyFill="1" applyAlignment="1">
      <alignment horizontal="center"/>
    </xf>
    <xf numFmtId="183" fontId="1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57" fontId="16" fillId="0" borderId="12" xfId="0" applyNumberFormat="1" applyFont="1" applyFill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vertical="center" wrapText="1"/>
    </xf>
    <xf numFmtId="57" fontId="16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3" fontId="1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vertical="center" shrinkToFit="1"/>
    </xf>
    <xf numFmtId="179" fontId="9" fillId="0" borderId="9" xfId="0" applyNumberFormat="1" applyFont="1" applyFill="1" applyBorder="1" applyAlignment="1">
      <alignment vertical="center"/>
    </xf>
    <xf numFmtId="183" fontId="9" fillId="0" borderId="9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/>
    </xf>
    <xf numFmtId="179" fontId="3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vertical="center" shrinkToFit="1"/>
    </xf>
    <xf numFmtId="179" fontId="5" fillId="1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>
      <alignment shrinkToFit="1"/>
    </xf>
    <xf numFmtId="179" fontId="5" fillId="0" borderId="9" xfId="0" applyNumberFormat="1" applyFont="1" applyFill="1" applyBorder="1" applyAlignment="1" applyProtection="1">
      <alignment vertical="center" shrinkToFit="1"/>
      <protection locked="0"/>
    </xf>
    <xf numFmtId="0" fontId="19" fillId="0" borderId="9" xfId="0" applyFont="1" applyFill="1" applyBorder="1" applyAlignment="1">
      <alignment shrinkToFit="1"/>
    </xf>
    <xf numFmtId="17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19" fillId="0" borderId="13" xfId="0" applyNumberFormat="1" applyFont="1" applyFill="1" applyBorder="1" applyAlignment="1">
      <alignment/>
    </xf>
    <xf numFmtId="179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6" xfId="0" applyNumberFormat="1" applyFont="1" applyFill="1" applyBorder="1" applyAlignment="1" applyProtection="1">
      <alignment horizontal="right" vertical="center"/>
      <protection locked="0"/>
    </xf>
    <xf numFmtId="179" fontId="9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12" borderId="19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>
      <alignment vertical="center"/>
    </xf>
    <xf numFmtId="179" fontId="5" fillId="1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179" fontId="5" fillId="1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NumberFormat="1" applyFont="1" applyFill="1" applyBorder="1" applyAlignment="1" applyProtection="1">
      <alignment horizontal="center" vertical="center"/>
      <protection locked="0"/>
    </xf>
    <xf numFmtId="179" fontId="7" fillId="12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9" fillId="0" borderId="9" xfId="0" applyFont="1" applyFill="1" applyBorder="1" applyAlignment="1">
      <alignment shrinkToFit="1"/>
    </xf>
    <xf numFmtId="0" fontId="9" fillId="0" borderId="13" xfId="0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9" fontId="5" fillId="12" borderId="9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9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6" xfId="0" applyNumberFormat="1" applyFont="1" applyFill="1" applyBorder="1" applyAlignment="1" applyProtection="1">
      <alignment horizontal="center"/>
      <protection locked="0"/>
    </xf>
    <xf numFmtId="179" fontId="5" fillId="12" borderId="9" xfId="0" applyNumberFormat="1" applyFont="1" applyFill="1" applyBorder="1" applyAlignment="1" applyProtection="1">
      <alignment vertical="center"/>
      <protection/>
    </xf>
    <xf numFmtId="179" fontId="5" fillId="12" borderId="9" xfId="0" applyNumberFormat="1" applyFont="1" applyFill="1" applyBorder="1" applyAlignment="1" applyProtection="1">
      <alignment vertical="center" shrinkToFit="1"/>
      <protection/>
    </xf>
    <xf numFmtId="179" fontId="9" fillId="0" borderId="9" xfId="0" applyNumberFormat="1" applyFont="1" applyFill="1" applyBorder="1" applyAlignment="1">
      <alignment vertical="center"/>
    </xf>
    <xf numFmtId="179" fontId="19" fillId="0" borderId="9" xfId="0" applyNumberFormat="1" applyFont="1" applyFill="1" applyBorder="1" applyAlignment="1">
      <alignment/>
    </xf>
    <xf numFmtId="184" fontId="19" fillId="0" borderId="9" xfId="0" applyNumberFormat="1" applyFont="1" applyFill="1" applyBorder="1" applyAlignment="1">
      <alignment/>
    </xf>
    <xf numFmtId="179" fontId="5" fillId="12" borderId="9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>
      <alignment/>
    </xf>
    <xf numFmtId="0" fontId="2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9" xfId="0" applyNumberFormat="1" applyFont="1" applyFill="1" applyBorder="1" applyAlignment="1" applyProtection="1">
      <alignment horizontal="center" vertical="center"/>
      <protection locked="0"/>
    </xf>
    <xf numFmtId="179" fontId="6" fillId="0" borderId="9" xfId="0" applyNumberFormat="1" applyFont="1" applyFill="1" applyBorder="1" applyAlignment="1" applyProtection="1">
      <alignment horizontal="center" vertical="center"/>
      <protection locked="0"/>
    </xf>
    <xf numFmtId="184" fontId="19" fillId="0" borderId="9" xfId="0" applyNumberFormat="1" applyFont="1" applyFill="1" applyBorder="1" applyAlignment="1">
      <alignment shrinkToFit="1"/>
    </xf>
    <xf numFmtId="179" fontId="2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84" fontId="9" fillId="0" borderId="9" xfId="0" applyNumberFormat="1" applyFont="1" applyFill="1" applyBorder="1" applyAlignment="1">
      <alignment/>
    </xf>
    <xf numFmtId="179" fontId="5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vertical="center" shrinkToFit="1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/>
    </xf>
    <xf numFmtId="179" fontId="22" fillId="0" borderId="9" xfId="0" applyNumberFormat="1" applyFont="1" applyFill="1" applyBorder="1" applyAlignment="1" applyProtection="1">
      <alignment horizontal="center" shrinkToFit="1"/>
      <protection locked="0"/>
    </xf>
    <xf numFmtId="180" fontId="5" fillId="0" borderId="0" xfId="0" applyNumberFormat="1" applyFont="1" applyFill="1" applyBorder="1" applyAlignment="1" applyProtection="1">
      <alignment vertical="center" shrinkToFit="1"/>
      <protection locked="0"/>
    </xf>
    <xf numFmtId="0" fontId="2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3" xfId="0" applyNumberFormat="1" applyFont="1" applyFill="1" applyBorder="1" applyAlignment="1" applyProtection="1">
      <alignment horizont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57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vertical="top"/>
      <protection locked="0"/>
    </xf>
    <xf numFmtId="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 shrinkToFit="1"/>
      <protection/>
    </xf>
    <xf numFmtId="179" fontId="5" fillId="0" borderId="14" xfId="0" applyNumberFormat="1" applyFont="1" applyFill="1" applyBorder="1" applyAlignment="1" applyProtection="1">
      <alignment horizontal="right" shrinkToFit="1"/>
      <protection/>
    </xf>
    <xf numFmtId="179" fontId="5" fillId="0" borderId="14" xfId="0" applyNumberFormat="1" applyFont="1" applyFill="1" applyBorder="1" applyAlignment="1" applyProtection="1">
      <alignment horizontal="right" wrapText="1" shrinkToFit="1"/>
      <protection/>
    </xf>
    <xf numFmtId="0" fontId="26" fillId="0" borderId="14" xfId="0" applyNumberFormat="1" applyFont="1" applyFill="1" applyBorder="1" applyAlignment="1" applyProtection="1">
      <alignment/>
      <protection locked="0"/>
    </xf>
    <xf numFmtId="5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85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vertical="center" wrapText="1"/>
      <protection locked="0"/>
    </xf>
    <xf numFmtId="185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14" fillId="12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center" vertical="center" shrinkToFit="1"/>
      <protection/>
    </xf>
    <xf numFmtId="179" fontId="27" fillId="37" borderId="17" xfId="714" applyNumberFormat="1" applyFont="1" applyFill="1" applyBorder="1" applyAlignment="1">
      <alignment shrinkToFit="1"/>
      <protection/>
    </xf>
    <xf numFmtId="179" fontId="5" fillId="0" borderId="14" xfId="0" applyNumberFormat="1" applyFont="1" applyFill="1" applyBorder="1" applyAlignment="1" applyProtection="1">
      <alignment horizontal="right" vertical="center" shrinkToFit="1"/>
      <protection/>
    </xf>
    <xf numFmtId="176" fontId="5" fillId="12" borderId="27" xfId="0" applyNumberFormat="1" applyFont="1" applyFill="1" applyBorder="1" applyAlignment="1" applyProtection="1">
      <alignment shrinkToFit="1"/>
      <protection/>
    </xf>
    <xf numFmtId="184" fontId="2" fillId="12" borderId="17" xfId="0" applyNumberFormat="1" applyFont="1" applyFill="1" applyBorder="1" applyAlignment="1" applyProtection="1">
      <alignment shrinkToFit="1"/>
      <protection/>
    </xf>
    <xf numFmtId="179" fontId="2" fillId="0" borderId="1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/>
      <protection locked="0"/>
    </xf>
    <xf numFmtId="185" fontId="2" fillId="12" borderId="9" xfId="0" applyNumberFormat="1" applyFont="1" applyFill="1" applyBorder="1" applyAlignment="1" applyProtection="1">
      <alignment horizontal="right"/>
      <protection/>
    </xf>
    <xf numFmtId="0" fontId="23" fillId="0" borderId="14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179" fontId="2" fillId="12" borderId="9" xfId="0" applyNumberFormat="1" applyFont="1" applyFill="1" applyBorder="1" applyAlignment="1" applyProtection="1">
      <alignment horizontal="right"/>
      <protection/>
    </xf>
    <xf numFmtId="185" fontId="2" fillId="37" borderId="9" xfId="714" applyNumberFormat="1" applyFont="1" applyFill="1" applyBorder="1" applyAlignment="1">
      <alignment horizontal="right"/>
      <protection/>
    </xf>
    <xf numFmtId="185" fontId="7" fillId="0" borderId="14" xfId="0" applyNumberFormat="1" applyFont="1" applyFill="1" applyBorder="1" applyAlignment="1" applyProtection="1">
      <alignment vertical="center"/>
      <protection locked="0"/>
    </xf>
    <xf numFmtId="179" fontId="14" fillId="12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Fill="1" applyBorder="1" applyAlignment="1" applyProtection="1">
      <alignment horizontal="center" vertical="center" shrinkToFit="1"/>
      <protection/>
    </xf>
    <xf numFmtId="185" fontId="5" fillId="0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Fill="1" applyBorder="1" applyAlignment="1" applyProtection="1">
      <alignment horizontal="center" vertical="center"/>
      <protection locked="0"/>
    </xf>
    <xf numFmtId="179" fontId="5" fillId="0" borderId="25" xfId="0" applyNumberFormat="1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27" xfId="0" applyNumberFormat="1" applyFont="1" applyFill="1" applyBorder="1" applyAlignment="1" applyProtection="1">
      <alignment horizontal="right" vertical="center" shrinkToFit="1"/>
      <protection/>
    </xf>
    <xf numFmtId="179" fontId="7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9" xfId="0" applyNumberFormat="1" applyFont="1" applyFill="1" applyBorder="1" applyAlignment="1" applyProtection="1">
      <alignment shrinkToFit="1"/>
      <protection/>
    </xf>
    <xf numFmtId="179" fontId="5" fillId="0" borderId="9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14" fillId="0" borderId="14" xfId="0" applyNumberFormat="1" applyFont="1" applyFill="1" applyBorder="1" applyAlignment="1" applyProtection="1">
      <alignment horizontal="right" shrinkToFit="1"/>
      <protection locked="0"/>
    </xf>
    <xf numFmtId="179" fontId="5" fillId="0" borderId="9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/>
    </xf>
    <xf numFmtId="176" fontId="2" fillId="0" borderId="0" xfId="713" applyNumberForma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80" fontId="7" fillId="0" borderId="11" xfId="0" applyNumberFormat="1" applyFont="1" applyFill="1" applyBorder="1" applyAlignment="1" applyProtection="1">
      <alignment horizontal="right" vertical="center"/>
      <protection/>
    </xf>
    <xf numFmtId="18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center" shrinkToFit="1"/>
      <protection/>
    </xf>
    <xf numFmtId="184" fontId="5" fillId="12" borderId="9" xfId="0" applyNumberFormat="1" applyFont="1" applyFill="1" applyBorder="1" applyAlignment="1" applyProtection="1">
      <alignment horizontal="right" vertical="center"/>
      <protection/>
    </xf>
    <xf numFmtId="180" fontId="5" fillId="12" borderId="9" xfId="0" applyNumberFormat="1" applyFont="1" applyFill="1" applyBorder="1" applyAlignment="1" applyProtection="1">
      <alignment horizontal="right" vertical="center"/>
      <protection/>
    </xf>
    <xf numFmtId="179" fontId="5" fillId="12" borderId="9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180" fontId="7" fillId="0" borderId="12" xfId="0" applyNumberFormat="1" applyFont="1" applyFill="1" applyBorder="1" applyAlignment="1" applyProtection="1">
      <alignment vertical="center" shrinkToFit="1"/>
      <protection/>
    </xf>
    <xf numFmtId="180" fontId="5" fillId="12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180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180" fontId="5" fillId="0" borderId="15" xfId="0" applyNumberFormat="1" applyFont="1" applyFill="1" applyBorder="1" applyAlignment="1" applyProtection="1">
      <alignment horizontal="center" vertical="center"/>
      <protection locked="0"/>
    </xf>
    <xf numFmtId="18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180" fontId="5" fillId="12" borderId="9" xfId="0" applyNumberFormat="1" applyFont="1" applyFill="1" applyBorder="1" applyAlignment="1" applyProtection="1">
      <alignment horizontal="right" wrapText="1"/>
      <protection/>
    </xf>
    <xf numFmtId="180" fontId="5" fillId="0" borderId="17" xfId="0" applyNumberFormat="1" applyFont="1" applyFill="1" applyBorder="1" applyAlignment="1" applyProtection="1">
      <alignment horizontal="right" wrapText="1"/>
      <protection/>
    </xf>
    <xf numFmtId="179" fontId="5" fillId="12" borderId="17" xfId="0" applyNumberFormat="1" applyFont="1" applyFill="1" applyBorder="1" applyAlignment="1" applyProtection="1">
      <alignment horizontal="right" wrapText="1"/>
      <protection/>
    </xf>
    <xf numFmtId="0" fontId="5" fillId="0" borderId="9" xfId="0" applyNumberFormat="1" applyFont="1" applyFill="1" applyBorder="1" applyAlignment="1" applyProtection="1">
      <alignment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right" wrapText="1"/>
      <protection/>
    </xf>
    <xf numFmtId="179" fontId="5" fillId="12" borderId="9" xfId="0" applyNumberFormat="1" applyFont="1" applyFill="1" applyBorder="1" applyAlignment="1" applyProtection="1">
      <alignment horizontal="right" wrapText="1"/>
      <protection/>
    </xf>
    <xf numFmtId="0" fontId="33" fillId="0" borderId="0" xfId="0" applyFont="1" applyAlignment="1">
      <alignment/>
    </xf>
    <xf numFmtId="0" fontId="3" fillId="0" borderId="0" xfId="0" applyFont="1" applyFill="1" applyAlignment="1">
      <alignment/>
    </xf>
    <xf numFmtId="186" fontId="5" fillId="12" borderId="9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Border="1" applyAlignment="1" applyProtection="1">
      <alignment horizontal="right" wrapText="1"/>
      <protection/>
    </xf>
    <xf numFmtId="179" fontId="14" fillId="0" borderId="0" xfId="0" applyNumberFormat="1" applyFont="1" applyFill="1" applyBorder="1" applyAlignment="1" applyProtection="1">
      <alignment vertical="center"/>
      <protection locked="0"/>
    </xf>
    <xf numFmtId="179" fontId="30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0" fontId="25" fillId="0" borderId="29" xfId="0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179" fontId="5" fillId="12" borderId="14" xfId="0" applyNumberFormat="1" applyFont="1" applyFill="1" applyBorder="1" applyAlignment="1" applyProtection="1">
      <alignment horizontal="right" shrinkToFit="1"/>
      <protection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</cellXfs>
  <cellStyles count="40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Accent6 - 40% 2 2 6" xfId="63"/>
    <cellStyle name="表标题 2 2 2 7 5 3 4" xfId="64"/>
    <cellStyle name="表标题 5 10 3 2 2" xfId="65"/>
    <cellStyle name="差_07临沂 4 2 4" xfId="66"/>
    <cellStyle name="Accent5 - 60% 3 2 2 2" xfId="67"/>
    <cellStyle name="好_34青海 2 2 4" xfId="68"/>
    <cellStyle name="Accent1 18 4" xfId="69"/>
    <cellStyle name="差_同德_Book1 3 2 2 4 2" xfId="70"/>
    <cellStyle name="表标题 2 2 2 12" xfId="71"/>
    <cellStyle name="Accent6 21 2 3" xfId="72"/>
    <cellStyle name="Accent6 16 2 3" xfId="73"/>
    <cellStyle name="Accent2 5 5 2" xfId="74"/>
    <cellStyle name="Accent6 - 20% 2 2 2 4 2" xfId="75"/>
    <cellStyle name="表标题 2 3 2 5 2 3" xfId="76"/>
    <cellStyle name="Accent5 2 2 5" xfId="77"/>
    <cellStyle name="数字 3 2 9 2 3 2" xfId="78"/>
    <cellStyle name="千位分隔[0] 2 4 2 2 4" xfId="79"/>
    <cellStyle name="表标题 4 4 6 3" xfId="80"/>
    <cellStyle name="表标题 2 2 2 7 4" xfId="81"/>
    <cellStyle name="强调 3 2 2 2 3 3" xfId="82"/>
    <cellStyle name="表标题 3 2 7 2 3" xfId="83"/>
    <cellStyle name="好_2008年宜春市全市乡镇和重点情况 4 5" xfId="84"/>
    <cellStyle name="Accent5 - 60% 3 3 3" xfId="85"/>
    <cellStyle name="常规 5 4 3 4" xfId="86"/>
    <cellStyle name="Accent1 5" xfId="87"/>
    <cellStyle name="差_2006年27重庆 3 4" xfId="88"/>
    <cellStyle name="Accent1 - 20% 5 2 2" xfId="89"/>
    <cellStyle name="Accent6 13" xfId="90"/>
    <cellStyle name="好_22湖南_Book1 3 2 2 5" xfId="91"/>
    <cellStyle name="Input [yellow] 2 2 5 5 2" xfId="92"/>
    <cellStyle name="常规 9 2 5" xfId="93"/>
    <cellStyle name="好_上高县2010年1月收入进度表 4 3" xfId="94"/>
    <cellStyle name="好_07临沂 4 3" xfId="95"/>
    <cellStyle name="表标题 2 5 4 3 3" xfId="96"/>
    <cellStyle name="Accent5 - 40% 4 2 2 3" xfId="97"/>
    <cellStyle name="强调 3 4 2 6" xfId="98"/>
    <cellStyle name="Accent1 15 2 2 3" xfId="99"/>
    <cellStyle name="差_27重庆_Book1 3 3 2" xfId="100"/>
    <cellStyle name="好_34青海" xfId="101"/>
    <cellStyle name="Accent6 2 3 5" xfId="102"/>
    <cellStyle name="Accent2 - 40%" xfId="103"/>
    <cellStyle name="表标题 2 3 3 5 3 3" xfId="104"/>
    <cellStyle name="Accent1 9 4 2" xfId="105"/>
    <cellStyle name="差_27重庆 2 2 3 2" xfId="106"/>
    <cellStyle name="好_！！！2010年工业园、乡镇和重点税源企业格式_Book1 3 4 3" xfId="107"/>
    <cellStyle name="Accent6 - 40% 3 2 2 3 2" xfId="108"/>
    <cellStyle name="差_12滨州 4" xfId="109"/>
    <cellStyle name="差_2006年33甘肃 3 3 6" xfId="110"/>
    <cellStyle name="表标题 2 2 2 9 2 4 4 2" xfId="111"/>
    <cellStyle name="Accent2 14 2 3" xfId="112"/>
    <cellStyle name="Accent1 - 40% 3 2 2 2" xfId="113"/>
    <cellStyle name="差_2010年工业园、乡镇和重点税源企业-上高1002_Book1 3 2 2 2" xfId="114"/>
    <cellStyle name="好_2006年22湖南_Book1 2 3 3 2" xfId="115"/>
    <cellStyle name="数字 2 2 4 2 5" xfId="116"/>
    <cellStyle name="Accent5 2 2 2 5" xfId="117"/>
    <cellStyle name="数字 5 9 2 2 5" xfId="118"/>
    <cellStyle name="Accent2 13 2 2 2" xfId="119"/>
    <cellStyle name="Accent1 - 40% 4 2 3" xfId="120"/>
    <cellStyle name="差_2010年工业园、乡镇和重点税源企业-上高1002_Book1 4 2 3" xfId="121"/>
    <cellStyle name="小数 2 2 2 8 9 2 2" xfId="122"/>
    <cellStyle name="好_2006年22湖南_Book1 3 3 4" xfId="123"/>
    <cellStyle name="Accent3 - 40% 2 2 3" xfId="124"/>
    <cellStyle name="Accent1 - 40% 3 4 2" xfId="125"/>
    <cellStyle name="差_2010年工业园、乡镇和重点税源企业-上高1002_Book1 3 4 2" xfId="126"/>
    <cellStyle name="数字 3 2 5 2 5 3 3" xfId="127"/>
    <cellStyle name="差_2006年27重庆_Book1 3 2 3 2" xfId="128"/>
    <cellStyle name="好_2006年22湖南_Book1 2 5 3" xfId="129"/>
    <cellStyle name="差_05潍坊 5 4" xfId="130"/>
    <cellStyle name="差_27重庆 5 6" xfId="131"/>
    <cellStyle name="好_07临沂_Book1 2 2 2 4 2" xfId="132"/>
    <cellStyle name="好_上高县2010年1月收入进度表_Book1 2 2 2 4 2" xfId="133"/>
    <cellStyle name="表标题 2 3 11 4 6" xfId="134"/>
    <cellStyle name="数字 5 8 2 4 6" xfId="135"/>
    <cellStyle name="小数 4 2 3 6 4 2" xfId="136"/>
    <cellStyle name="Accent4 2 4" xfId="137"/>
    <cellStyle name="数字 4 2 4 7" xfId="138"/>
    <cellStyle name="表标题 3 2 7 7 2" xfId="139"/>
    <cellStyle name="Accent1 - 60% 2 5 2" xfId="140"/>
    <cellStyle name="Accent6 4" xfId="141"/>
    <cellStyle name="表标题 5 14 2 2 3" xfId="142"/>
    <cellStyle name="Accent2 15 2 2 2" xfId="143"/>
    <cellStyle name="Accent4 - 40% 2 2 4" xfId="144"/>
    <cellStyle name="差_07临沂 2 4" xfId="145"/>
    <cellStyle name="好_平邑_Book1 4 2 3" xfId="146"/>
    <cellStyle name="数字 2 2 2 10 4 4 2" xfId="147"/>
    <cellStyle name="Accent5 4 2 2 5" xfId="148"/>
    <cellStyle name="差_34青海_Book1 3 2 3" xfId="149"/>
    <cellStyle name="Accent2 2 3 3" xfId="150"/>
    <cellStyle name="数字 4 2 2 8" xfId="151"/>
    <cellStyle name="表标题 3 2 7 5 3" xfId="152"/>
    <cellStyle name="表标题 2 2 2 3 2 5 2 2" xfId="153"/>
    <cellStyle name="表标题 4 2 9 2 3 2 2 2 2" xfId="154"/>
    <cellStyle name="Accent1 - 40% 2 2 2 4" xfId="155"/>
    <cellStyle name="差_2010年工业园、乡镇和重点税源企业-上高1002_Book1 2 2 2 4" xfId="156"/>
    <cellStyle name="小数 2 3 11 2 5 2" xfId="157"/>
    <cellStyle name="好_05潍坊 3 4" xfId="158"/>
    <cellStyle name="Accent4 5" xfId="159"/>
    <cellStyle name="Accent1 - 60% 2 3 3" xfId="160"/>
    <cellStyle name="好_30云南_Book1 3 2 2 4 2" xfId="161"/>
    <cellStyle name="差_22湖南 2 2 2 2 4" xfId="162"/>
    <cellStyle name="Accent4 2 3 3" xfId="163"/>
    <cellStyle name="小数 2 2 2 11 4 3" xfId="164"/>
    <cellStyle name="Accent3 - 60% 3 4 2" xfId="165"/>
    <cellStyle name="Accent1 - 60% 3 2 4 2" xfId="166"/>
    <cellStyle name="差_2006年27重庆_Book1 2 3 3 3" xfId="167"/>
    <cellStyle name="差_27重庆 5 5" xfId="168"/>
    <cellStyle name="表标题 2 3 11 4 5" xfId="169"/>
    <cellStyle name="数字 5 8 2 4 5" xfId="170"/>
    <cellStyle name="Accent4 2 3" xfId="171"/>
    <cellStyle name="Accent2 12 2 4 2" xfId="172"/>
    <cellStyle name="表标题 2 3 11 2 2 2 3" xfId="173"/>
    <cellStyle name="表标题 2 3 4 5 2 4" xfId="174"/>
    <cellStyle name="Accent5 - 20% 3 3 2" xfId="175"/>
    <cellStyle name="差_2008年宜春市全市乡镇和重点情况 2 3 4 2" xfId="176"/>
    <cellStyle name="Accent2 9 3 3" xfId="177"/>
    <cellStyle name="差_27重庆 3 2 2 3" xfId="178"/>
    <cellStyle name="Accent1 - 40% 2 2 4 2" xfId="179"/>
    <cellStyle name="差_2010年工业园、乡镇和重点税源企业-上高1002_Book1 2 2 4 2" xfId="180"/>
    <cellStyle name="好_05潍坊 5 2" xfId="181"/>
    <cellStyle name="好_05潍坊 2 3 2" xfId="182"/>
    <cellStyle name="Accent1 11 6" xfId="183"/>
    <cellStyle name="表标题 2 3 10 6 4" xfId="184"/>
    <cellStyle name="Accent3 4 2" xfId="185"/>
    <cellStyle name="Accent1 - 60% 2 2 2 2" xfId="186"/>
    <cellStyle name="表标题 2 2 2 5 9" xfId="187"/>
    <cellStyle name="差_2006年27重庆 5 3 2" xfId="188"/>
    <cellStyle name="表标题 2 5 3 2 2 2" xfId="189"/>
    <cellStyle name="Accent1 4 2 2 4" xfId="190"/>
    <cellStyle name="表标题 2 2 2 8 2 8" xfId="191"/>
    <cellStyle name="表标题 4 2 10 2 5 2" xfId="192"/>
    <cellStyle name="好_22湖南 3 2 2 3" xfId="193"/>
    <cellStyle name="表标题 3 2 3" xfId="194"/>
    <cellStyle name="Accent3 42" xfId="195"/>
    <cellStyle name="Accent3 37" xfId="196"/>
    <cellStyle name="Input [yellow] 2 2 3 3 3 2" xfId="197"/>
    <cellStyle name="Accent1 - 60% 2 2" xfId="198"/>
    <cellStyle name="表标题 3 2 8 3 3 3 2" xfId="199"/>
    <cellStyle name="数字 3 2 14 4 2" xfId="200"/>
    <cellStyle name="数字 2 2 6 2" xfId="201"/>
    <cellStyle name="好_07临沂 6" xfId="202"/>
    <cellStyle name="表标题 2 5 4 5" xfId="203"/>
    <cellStyle name="Accent5 - 40% 4 2 4" xfId="204"/>
    <cellStyle name="Accent3 14 3 2" xfId="205"/>
    <cellStyle name="Accent1 15 2 4" xfId="206"/>
    <cellStyle name="好_28四川_Book1 7" xfId="207"/>
    <cellStyle name="好_平邑 3 2 2 3 2" xfId="208"/>
    <cellStyle name="Accent1 11 3" xfId="209"/>
    <cellStyle name="常规 8 2 3 3" xfId="210"/>
    <cellStyle name="0,0_x000d__x000a_NA_x000d__x000a_" xfId="211"/>
    <cellStyle name="好_28四川_Book1 8" xfId="212"/>
    <cellStyle name="好_平邑 3 2 2 3 3" xfId="213"/>
    <cellStyle name="差_月报分析0812_Book1 4 3" xfId="214"/>
    <cellStyle name="表标题 2 5 3 2 2 2 2" xfId="215"/>
    <cellStyle name="Accent1 4 2 2 4 2" xfId="216"/>
    <cellStyle name="表标题 4 2 10 2 5 2 2" xfId="217"/>
    <cellStyle name="常规 8 2 3 4" xfId="218"/>
    <cellStyle name="Accent1 11 4" xfId="219"/>
    <cellStyle name="超级链接 2 2 4 2" xfId="220"/>
    <cellStyle name="差_2006年27重庆_Book1 2 3 3 2" xfId="221"/>
    <cellStyle name="差_27重庆 5 4" xfId="222"/>
    <cellStyle name="小数 3 2 2 6 4 2" xfId="223"/>
    <cellStyle name="差_07临沂 3 2 7" xfId="224"/>
    <cellStyle name="表标题 2 3 11 4 4" xfId="225"/>
    <cellStyle name="数字 5 8 2 4 4" xfId="226"/>
    <cellStyle name="Accent4 2 2" xfId="227"/>
    <cellStyle name="Accent1 10 3 3" xfId="228"/>
    <cellStyle name="常规 8 2 2 3 3" xfId="229"/>
    <cellStyle name="好_28四川_Book1 9" xfId="230"/>
    <cellStyle name="常规 8 2 3 5" xfId="231"/>
    <cellStyle name="Accent1 11 5" xfId="232"/>
    <cellStyle name="超级链接 2 2 4 3" xfId="233"/>
    <cellStyle name="差_27重庆 5 7" xfId="234"/>
    <cellStyle name="Accent4 2 5" xfId="235"/>
    <cellStyle name="数字 4 2 4 8" xfId="236"/>
    <cellStyle name="表标题 3 2 7 7 3" xfId="237"/>
    <cellStyle name="Accent6 11 5 2" xfId="238"/>
    <cellStyle name="好_27重庆 6 3" xfId="239"/>
    <cellStyle name="Accent1 12 2 3 2" xfId="240"/>
    <cellStyle name="Accent1 - 40% 3 2 2" xfId="241"/>
    <cellStyle name="差_2010年工业园、乡镇和重点税源企业-上高1002_Book1 3 2 2" xfId="242"/>
    <cellStyle name="表标题 3 2 2 3 2 3 2" xfId="243"/>
    <cellStyle name="好_2006年22湖南_Book1 2 3 3" xfId="244"/>
    <cellStyle name="差_全省2008年财政收支数据1 10 2" xfId="245"/>
    <cellStyle name="数字 3 2 7 3 4 2" xfId="246"/>
    <cellStyle name="表标题 2 2 2 14 2 4" xfId="247"/>
    <cellStyle name="Accent5 - 40% 4 5 2" xfId="248"/>
    <cellStyle name="Accent3 3 3 5" xfId="249"/>
    <cellStyle name="表标题 5 2 5 2 3" xfId="250"/>
    <cellStyle name="Accent1 15 5 2" xfId="251"/>
    <cellStyle name="差_2006年33甘肃 2 3 5" xfId="252"/>
    <cellStyle name="Accent5 - 20% 4 6" xfId="253"/>
    <cellStyle name="差_2010年工业园、乡镇和重点税源企业-上高1002_Book1 2 3 7" xfId="254"/>
    <cellStyle name="Accent3 22" xfId="255"/>
    <cellStyle name="Accent3 17" xfId="256"/>
    <cellStyle name="差_2011年月报分析-市陈 2 3 3 2" xfId="257"/>
    <cellStyle name="差_同德_Book1 2" xfId="258"/>
    <cellStyle name="表标题 2 2 2 6 4 3 3" xfId="259"/>
    <cellStyle name="Accent4 21 2 2" xfId="260"/>
    <cellStyle name="Accent4 16 2 2" xfId="261"/>
    <cellStyle name="Accent1 - 20% 3 3" xfId="262"/>
    <cellStyle name="Accent2 14 2 4 2" xfId="263"/>
    <cellStyle name="Accent1 - 40% 3 2 2 3 2" xfId="264"/>
    <cellStyle name="差_2010年工业园、乡镇和重点税源企业-上高1002_Book1 3 2 2 3 2" xfId="265"/>
    <cellStyle name="Accent4 9 3 3" xfId="266"/>
    <cellStyle name="Accent1 - 40% 4 2 4 2" xfId="267"/>
    <cellStyle name="表标题 2 2 2 10 2 4 3 2 2 2" xfId="268"/>
    <cellStyle name="差_2010年工业园、乡镇和重点税源企业-上高1002_Book1 4 2 4 2" xfId="269"/>
    <cellStyle name="好_2006年34青海 5 2 2" xfId="270"/>
    <cellStyle name="数字 5 5 8" xfId="271"/>
    <cellStyle name="数字 2 3 4 4 5" xfId="272"/>
    <cellStyle name="小数 2 2 2 6 2 2 4" xfId="273"/>
    <cellStyle name="数字 5 2 2 3 4" xfId="274"/>
    <cellStyle name="差_22湖南 2 5 2" xfId="275"/>
    <cellStyle name="Accent1 - 20% 3 2 2 3 2" xfId="276"/>
    <cellStyle name="表标题 5 11 5 4" xfId="277"/>
    <cellStyle name="小数 3 2 6 2 2 5" xfId="278"/>
    <cellStyle name="Accent1 10 5 2" xfId="279"/>
    <cellStyle name="差_2006年30云南_Book1 2 3 3" xfId="280"/>
    <cellStyle name="常规 8 2 2 5 2" xfId="281"/>
    <cellStyle name="Accent6 - 60% 4 3 3" xfId="282"/>
    <cellStyle name="千位分隔[0] 2 3 3 8" xfId="283"/>
    <cellStyle name="Accent3 - 40% 5 2" xfId="284"/>
    <cellStyle name="小数 3 2 3 4 4 2" xfId="285"/>
    <cellStyle name="差_2008年宜春市全市乡镇和重点情况 2 5 2" xfId="286"/>
    <cellStyle name="Accent3 62" xfId="287"/>
    <cellStyle name="Accent3 57" xfId="288"/>
    <cellStyle name="Accent1 - 40% 2 4 2" xfId="289"/>
    <cellStyle name="差_2010年工业园、乡镇和重点税源企业-上高1002_Book1 2 4 2" xfId="290"/>
    <cellStyle name="差_2006年27重庆_Book1 3 2 4" xfId="291"/>
    <cellStyle name="表标题 5 2 4 3 2 2" xfId="292"/>
    <cellStyle name="Accent1 - 40% 3 5" xfId="293"/>
    <cellStyle name="差_2010年工业园、乡镇和重点税源企业-上高1002_Book1 3 5" xfId="294"/>
    <cellStyle name="Accent6 4 2 3 2" xfId="295"/>
    <cellStyle name="Accent6 12 4" xfId="296"/>
    <cellStyle name="超级链接 3 2 5 2" xfId="297"/>
    <cellStyle name="表标题 2 3 10 2 3 5" xfId="298"/>
    <cellStyle name="好_30云南 2 2" xfId="299"/>
    <cellStyle name="好_上高县2010年1月收入进度表 4 2 4" xfId="300"/>
    <cellStyle name="Accent1 12 3 2" xfId="301"/>
    <cellStyle name="小数 2 2 2 6 2 2 3" xfId="302"/>
    <cellStyle name="数字 5 2 2 3 3" xfId="303"/>
    <cellStyle name="Accent5 2 2 2 2 3" xfId="304"/>
    <cellStyle name="小数 3 3 2 5 4 2" xfId="305"/>
    <cellStyle name="Accent1 - 20% 3 3 3 2" xfId="306"/>
    <cellStyle name="强调 3 2 4" xfId="307"/>
    <cellStyle name="好_05潍坊 2 2 6" xfId="308"/>
    <cellStyle name="表标题 2 2 2 5 5 5 2" xfId="309"/>
    <cellStyle name="百分比 3 5 2" xfId="310"/>
    <cellStyle name="小数 2 2 2 10 2 4 2" xfId="311"/>
    <cellStyle name="Accent3 - 60% 2 2 3 2" xfId="312"/>
    <cellStyle name="?鹎%U龡&amp;H齲_x0001_C铣_x0014__x0007__x0001__x0001_ 2" xfId="313"/>
    <cellStyle name="表标题 2 4 4 5" xfId="314"/>
    <cellStyle name="Accent5 - 40% 3 2 4" xfId="315"/>
    <cellStyle name="好_平邑_Book1 2 2 3 4" xfId="316"/>
    <cellStyle name="Accent2 - 60% 8 2" xfId="317"/>
    <cellStyle name="表标题 2 2 2 5 2 5 3 2" xfId="318"/>
    <cellStyle name="Accent3 13 3 2" xfId="319"/>
    <cellStyle name="Accent5 - 20% 4 2 3 2" xfId="320"/>
    <cellStyle name="Accent1 14 2 4" xfId="321"/>
    <cellStyle name="差_12滨州 2" xfId="322"/>
    <cellStyle name="差_2006年34青海_Book1 4 2 4 2" xfId="323"/>
    <cellStyle name="差_34青海 2 3 4 2" xfId="324"/>
    <cellStyle name="数字 2 3 2 2 8 2 2" xfId="325"/>
    <cellStyle name="Accent3 4 3 4" xfId="326"/>
    <cellStyle name="表标题 5 2 6 2 2" xfId="327"/>
    <cellStyle name="Accent1 - 20% 3 4 2" xfId="328"/>
    <cellStyle name="表标题 3 2 9 3 5 2" xfId="329"/>
    <cellStyle name="强调 3 2 2 2 3 2" xfId="330"/>
    <cellStyle name="Accent3 - 60% 2 2 3 3" xfId="331"/>
    <cellStyle name="小数 2 2 2 10 2 4 3" xfId="332"/>
    <cellStyle name="好_30云南_Book1 2 3 2 2" xfId="333"/>
    <cellStyle name="数字 2 3 5 4 4 2" xfId="334"/>
    <cellStyle name="Accent5 - 40% 3 2 5" xfId="335"/>
    <cellStyle name="Accent3 13 3 3" xfId="336"/>
    <cellStyle name="Accent1 14 2 5" xfId="337"/>
    <cellStyle name="差_12滨州 3" xfId="338"/>
    <cellStyle name="表标题 2 3 12 2 2 2" xfId="339"/>
    <cellStyle name="Header2 2 4 2 2 2 2" xfId="340"/>
    <cellStyle name="表标题 2 3 9 2 6 2 2" xfId="341"/>
    <cellStyle name="数字 4 3 2 3 2" xfId="342"/>
    <cellStyle name="好_2006年28四川_Book1 3 2 2 2 3" xfId="343"/>
    <cellStyle name="表标题 5 2 6 2 3" xfId="344"/>
    <cellStyle name="Accent3 4 3 5" xfId="345"/>
    <cellStyle name="好_2008年宜春市全市乡镇和重点情况 3 2 3 2" xfId="346"/>
    <cellStyle name="Accent2 14 2 2" xfId="347"/>
    <cellStyle name="?鹎%U龡&amp;H齲_x0001_C铣_x0014__x0007__x0001__x0001_ 2" xfId="348"/>
    <cellStyle name="Accent5 2 2 2 4" xfId="349"/>
    <cellStyle name="Accent1 - 40% 4 2 2" xfId="350"/>
    <cellStyle name="差_2010年工业园、乡镇和重点税源企业-上高1002_Book1 4 2 2" xfId="351"/>
    <cellStyle name="表标题 3 2 2 3 3 3 2" xfId="352"/>
    <cellStyle name="好_2006年22湖南_Book1 3 3 3" xfId="353"/>
    <cellStyle name="Accent5 25 2" xfId="354"/>
    <cellStyle name="表标题 4 2 4 2 2 3 4" xfId="355"/>
    <cellStyle name="差_2006年22湖南 4 4 2" xfId="356"/>
    <cellStyle name="好_全省2008年财政收支数据1 2 2 8" xfId="357"/>
    <cellStyle name="千位分隔 2 2 4 2" xfId="358"/>
    <cellStyle name="Accent2 - 20% 3 3 4 2" xfId="359"/>
    <cellStyle name="表标题 4 2 6 7 2" xfId="360"/>
    <cellStyle name="常规 2 2 2 6" xfId="361"/>
    <cellStyle name="好_！！！2010年工业园、乡镇和重点税源企业格式 5 7" xfId="362"/>
    <cellStyle name="表标题 2 3 4 3 2" xfId="363"/>
    <cellStyle name="Accent5 - 40% 2 2 2 2" xfId="364"/>
    <cellStyle name="Header2 2 12 3 2" xfId="365"/>
    <cellStyle name="好_2006年34青海_Book1 4 3 3" xfId="366"/>
    <cellStyle name="强调 1 4 2 5" xfId="367"/>
    <cellStyle name="Accent1 13 2 2 2" xfId="368"/>
    <cellStyle name="好_2006年30云南_Book1 2 2 2 2 3" xfId="369"/>
    <cellStyle name="Accent4 - 40% 7 2" xfId="370"/>
    <cellStyle name="数字 2 3 3 2 8" xfId="371"/>
    <cellStyle name="小数 2 2 2 6 2 2 2" xfId="372"/>
    <cellStyle name="数字 5 2 2 3 2" xfId="373"/>
    <cellStyle name="Accent5 2 2 2 2 2" xfId="374"/>
    <cellStyle name="差_全省2008年财政收支数据1 2 3 7" xfId="375"/>
    <cellStyle name="表标题 4 2 4 2" xfId="376"/>
    <cellStyle name="差_12滨州 5" xfId="377"/>
    <cellStyle name="差_2006年33甘肃 3 3 7" xfId="378"/>
    <cellStyle name="表标题 2 2 2 9 2 4 4 3" xfId="379"/>
    <cellStyle name="Accent4 13 3 2" xfId="380"/>
    <cellStyle name="Accent2 14 2 4" xfId="381"/>
    <cellStyle name="Accent1 - 40% 3 2 2 3" xfId="382"/>
    <cellStyle name="差_2010年工业园、乡镇和重点税源企业-上高1002_Book1 3 2 2 3" xfId="383"/>
    <cellStyle name="好_2006年22湖南_Book1 2 3 3 3" xfId="384"/>
    <cellStyle name="数字 2 2 4 2 6" xfId="385"/>
    <cellStyle name="数字 5 9 2 2 6" xfId="386"/>
    <cellStyle name="Accent2 13 2 2 3" xfId="387"/>
    <cellStyle name="表标题 3 3 2 4 3 3 2" xfId="388"/>
    <cellStyle name="表标题 3 2 12 3 3 2" xfId="389"/>
    <cellStyle name="好_2006年22湖南_Book1 3 3 5" xfId="390"/>
    <cellStyle name="Accent1 - 40% 4 2 4" xfId="391"/>
    <cellStyle name="表标题 2 2 2 10 2 4 3 2 2" xfId="392"/>
    <cellStyle name="差_2010年工业园、乡镇和重点税源企业-上高1002_Book1 4 2 4" xfId="393"/>
    <cellStyle name="好_2006年34青海 5 2" xfId="394"/>
    <cellStyle name="表标题 5 3 2 4 3 2 2 2" xfId="395"/>
    <cellStyle name="数字 5 14 5" xfId="396"/>
    <cellStyle name="表标题 5 6 2 2" xfId="397"/>
    <cellStyle name="表标题 2 3 4 3 3" xfId="398"/>
    <cellStyle name="Accent5 - 40% 2 2 2 3" xfId="399"/>
    <cellStyle name="小数 5 8 2 2 4 2" xfId="400"/>
    <cellStyle name="小数 2 3 6 2 5 3 2" xfId="401"/>
    <cellStyle name="好_2006年34青海_Book1 4 3 4" xfId="402"/>
    <cellStyle name="强调 1 4 2 6" xfId="403"/>
    <cellStyle name="Accent1 13 2 2 3" xfId="404"/>
    <cellStyle name="好_2006年30云南_Book1 2 2 2 2 4" xfId="405"/>
    <cellStyle name="数字 2 3 3 2 9" xfId="406"/>
    <cellStyle name="表标题 4 2 4 3" xfId="407"/>
    <cellStyle name="差_12滨州 6" xfId="408"/>
    <cellStyle name="Accent4 13 3 3" xfId="409"/>
    <cellStyle name="Accent6 2 2 2 4 2" xfId="410"/>
    <cellStyle name="Accent2 14 2 5" xfId="411"/>
    <cellStyle name="数字 3 2 7 9 2 2" xfId="412"/>
    <cellStyle name="Accent3 - 20% 3 2 2 2 2" xfId="413"/>
    <cellStyle name="差_2008年宜春市全市乡镇和重点情况 3 3 2 4" xfId="414"/>
    <cellStyle name="Accent1 - 40% 3 2 2 4" xfId="415"/>
    <cellStyle name="差_2010年工业园、乡镇和重点税源企业-上高1002_Book1 3 2 2 4" xfId="416"/>
    <cellStyle name="好_2006年22湖南_Book1 3 3 6" xfId="417"/>
    <cellStyle name="Accent1 - 40% 4 2 5" xfId="418"/>
    <cellStyle name="表标题 2 2 2 10 2 4 3 2 3" xfId="419"/>
    <cellStyle name="差_2010年工业园、乡镇和重点税源企业-上高1002_Book1 4 2 5" xfId="420"/>
    <cellStyle name="好_2006年34青海 5 3" xfId="421"/>
    <cellStyle name="表标题 3 2 8 3 3 2 2" xfId="422"/>
    <cellStyle name="表标题 2 2 2 4 5 3 3 2" xfId="423"/>
    <cellStyle name="Input [yellow] 2 2 3 3 2 2" xfId="424"/>
    <cellStyle name="小数 5 8 3 4 3" xfId="425"/>
    <cellStyle name="小数 2 2 2 2 6 2" xfId="426"/>
    <cellStyle name="数字 3 3 2 4 4 2 2" xfId="427"/>
    <cellStyle name="表标题 4 4 2 4 2" xfId="428"/>
    <cellStyle name="表标题 2 2 2 3 5 2" xfId="429"/>
    <cellStyle name="Accent4 - 40% 2 2 2 3 2" xfId="430"/>
    <cellStyle name="差_07临沂 2 2 3 2" xfId="431"/>
    <cellStyle name="表标题 4 2 4 4" xfId="432"/>
    <cellStyle name="差_12滨州 7" xfId="433"/>
    <cellStyle name="Accent6 12 4 2" xfId="434"/>
    <cellStyle name="小数 4 2 11 6" xfId="435"/>
    <cellStyle name="好_30云南 2 2 2" xfId="436"/>
    <cellStyle name="好_上高县2010年1月收入进度表 4 2 4 2" xfId="437"/>
    <cellStyle name="Accent3 - 20% 3 2 2 2 3" xfId="438"/>
    <cellStyle name="Accent1 - 40% 3 2 2 5" xfId="439"/>
    <cellStyle name="差_2010年工业园、乡镇和重点税源企业-上高1002_Book1 3 2 2 5" xfId="440"/>
    <cellStyle name="表标题 3 2 8 3 3 2 3" xfId="441"/>
    <cellStyle name="表标题 6 8 2" xfId="442"/>
    <cellStyle name="Input [yellow] 2 2 3 3 2 3" xfId="443"/>
    <cellStyle name="Accent1 - 60% 4 2 4 2" xfId="444"/>
    <cellStyle name="好_05潍坊 5 6" xfId="445"/>
    <cellStyle name="差_月报分析0812 3 3 2 4" xfId="446"/>
    <cellStyle name="表标题 5 4 2 2 3" xfId="447"/>
    <cellStyle name="表标题 2 3 2 3 3 3" xfId="448"/>
    <cellStyle name="Accent5 71" xfId="449"/>
    <cellStyle name="Accent5 66" xfId="450"/>
    <cellStyle name="数字 5 7 3 5" xfId="451"/>
    <cellStyle name="_ET_STYLE_NoName_00_" xfId="452"/>
    <cellStyle name="Header2 2 3 2 5" xfId="453"/>
    <cellStyle name="表标题 2 3 9 4 2 2 2" xfId="454"/>
    <cellStyle name="Accent5 3 2 2 5" xfId="455"/>
    <cellStyle name="Accent1 2 3 3" xfId="456"/>
    <cellStyle name="?鹎%U龡&amp;H齲_x0001_C铣_x0014__x0007__x0001__x0001_ 2 2" xfId="457"/>
    <cellStyle name="Accent2 14 2 2 2" xfId="458"/>
    <cellStyle name="数字 6 2 2 6" xfId="459"/>
    <cellStyle name="数字 2 3 7 9 3" xfId="460"/>
    <cellStyle name="Accent5 2 2 2 4 2" xfId="461"/>
    <cellStyle name="好_2006年27重庆_Book1 4 2 6" xfId="462"/>
    <cellStyle name="Accent1 - 40% 4 2 2 2" xfId="463"/>
    <cellStyle name="差_2010年工业园、乡镇和重点税源企业-上高1002_Book1 4 2 2 2" xfId="464"/>
    <cellStyle name="好_34青海_Book1 2 2 2 3 3" xfId="465"/>
    <cellStyle name="数字 5 3 8" xfId="466"/>
    <cellStyle name="好_2006年22湖南_Book1 3 3 3 2" xfId="467"/>
    <cellStyle name="数字 2 3 4 2 5" xfId="468"/>
    <cellStyle name="小数 4 2 9 5 6" xfId="469"/>
    <cellStyle name="Accent1 - 20% 2" xfId="470"/>
    <cellStyle name="好_2006年28四川_Book1 2 3 7" xfId="471"/>
    <cellStyle name="好_2006年34青海 3 2 2 6" xfId="472"/>
    <cellStyle name="Accent1 2 3 3 2" xfId="473"/>
    <cellStyle name="?鹎%U龡&amp;H齲_x0001_C铣_x0014__x0007__x0001__x0001_ 2 2 2" xfId="474"/>
    <cellStyle name="表标题 4 2 8 2 6" xfId="475"/>
    <cellStyle name="Accent6 - 20% 2 3 2 2" xfId="476"/>
    <cellStyle name="Accent3 5 3" xfId="477"/>
    <cellStyle name="Accent1 - 60% 2 2 3 3" xfId="478"/>
    <cellStyle name="Accent2 10 4" xfId="479"/>
    <cellStyle name="数字 4 2 3 4 3 2 2" xfId="480"/>
    <cellStyle name="Accent6 - 20% 2 2 2 2 3" xfId="481"/>
    <cellStyle name="Accent2 14 2" xfId="482"/>
    <cellStyle name="小数 4 2 11" xfId="483"/>
    <cellStyle name="Accent2 5 3 3" xfId="484"/>
    <cellStyle name="?鹎%U龡&amp;H齲_x0001_C铣_x0014__x0007__x0001__x0001_" xfId="485"/>
    <cellStyle name="好_月报分析0809_Book1 2 4 2" xfId="486"/>
    <cellStyle name="表标题 3 2 2 3 3 3" xfId="487"/>
    <cellStyle name="差_2008年宜春市全市乡镇和重点情况_Book1 2 6" xfId="488"/>
    <cellStyle name="Accent1 - 40% 4 2" xfId="489"/>
    <cellStyle name="差_2010年工业园、乡镇和重点税源企业-上高1002_Book1 4 2" xfId="490"/>
    <cellStyle name="Accent6 - 20% 3 2 6" xfId="491"/>
    <cellStyle name="Accent1 21 5" xfId="492"/>
    <cellStyle name="Accent1 16 5" xfId="493"/>
    <cellStyle name="表标题 4 2 6 5 3 4" xfId="494"/>
    <cellStyle name="差_同德_Book1 3 2 2 2 3" xfId="495"/>
    <cellStyle name="表标题 2 3 12 2 2" xfId="496"/>
    <cellStyle name="Header2 2 4 2 2 2" xfId="497"/>
    <cellStyle name="表标题 2 3 9 2 6 2" xfId="498"/>
    <cellStyle name="Accent5 - 40% 5 5" xfId="499"/>
    <cellStyle name="表标题 4 2 8 2 7" xfId="500"/>
    <cellStyle name="?鹎%U龡&amp;H齲_x0001_C铣_x0014__x0007__x0001__x0001_ 2 2 3" xfId="501"/>
    <cellStyle name="差_2008年宜春市全市乡镇和重点情况 2 2 2" xfId="502"/>
    <cellStyle name="数字 3 2 7 2 3 2" xfId="503"/>
    <cellStyle name="千位分隔[0] 2 2 2 2 4" xfId="504"/>
    <cellStyle name="表标题 2 4 6 3" xfId="505"/>
    <cellStyle name="Accent5 - 40% 3 4 2" xfId="506"/>
    <cellStyle name="好_30云南_Book1 8" xfId="507"/>
    <cellStyle name="好_平邑_Book1 2 2 5 2" xfId="508"/>
    <cellStyle name="数字 2 2 2 10 2 4 4 2" xfId="509"/>
    <cellStyle name="Accent3 2 2 5" xfId="510"/>
    <cellStyle name="Accent1 14 4 2" xfId="511"/>
    <cellStyle name="Accent2 14 2 2 3" xfId="512"/>
    <cellStyle name="Accent1 2 3 4" xfId="513"/>
    <cellStyle name="?鹎%U龡&amp;H齲_x0001_C铣_x0014__x0007__x0001__x0001_ 2 3" xfId="514"/>
    <cellStyle name="后继超链接 2 3 2" xfId="515"/>
    <cellStyle name="Accent1 - 40% 4 2 2 3" xfId="516"/>
    <cellStyle name="差_2010年工业园、乡镇和重点税源企业-上高1002_Book1 4 2 2 3" xfId="517"/>
    <cellStyle name="数字 5 3 9" xfId="518"/>
    <cellStyle name="好_2006年22湖南_Book1 3 3 3 3" xfId="519"/>
    <cellStyle name="数字 2 3 4 2 6" xfId="520"/>
    <cellStyle name="Accent1 2 3 5" xfId="521"/>
    <cellStyle name="?鹎%U龡&amp;H齲_x0001_C铣_x0014__x0007__x0001__x0001_ 2 4" xfId="522"/>
    <cellStyle name="后继超链接 2 3 3" xfId="523"/>
    <cellStyle name="差_2006年28四川 5 3" xfId="524"/>
    <cellStyle name="小数 4 2 6 2 2 4 2 2" xfId="525"/>
    <cellStyle name="Accent3 11" xfId="526"/>
    <cellStyle name="表标题 4 2 7 2 4 5" xfId="527"/>
    <cellStyle name="后继超链接 2 3 3 2" xfId="528"/>
    <cellStyle name="?鹎%U龡&amp;H齲_x0001_C铣_x0014__x0007__x0001__x0001_ 2 4 2" xfId="529"/>
    <cellStyle name="Accent1 - 40% 2 4" xfId="530"/>
    <cellStyle name="差_2010年工业园、乡镇和重点税源企业-上高1002_Book1 2 4" xfId="531"/>
    <cellStyle name="Accent1 2 2 2 3 2" xfId="532"/>
    <cellStyle name="表标题 2 4 9" xfId="533"/>
    <cellStyle name="强调 1 3 2 3 4" xfId="534"/>
    <cellStyle name="后继超链接 2 3 4" xfId="535"/>
    <cellStyle name="?鹎%U龡&amp;H齲_x0001_C铣_x0014__x0007__x0001__x0001_ 2 5" xfId="536"/>
    <cellStyle name="好_05潍坊 3 2" xfId="537"/>
    <cellStyle name="差_2010年工业园、乡镇和重点税源企业-上高1002_Book1 2 2 2 2" xfId="538"/>
    <cellStyle name="Accent1 - 40% 2 2 2 2" xfId="539"/>
    <cellStyle name="差_2006年28四川 4 4 2" xfId="540"/>
    <cellStyle name="?鹎%U龡&amp;H齲_x0001_C铣_x0014__x0007__x0001__x0001_ 2_分部门（5-8月）" xfId="541"/>
    <cellStyle name="差_2008年宜春市全市乡镇和重点情况_Book1 3 3 4 2" xfId="542"/>
    <cellStyle name="表标题 5 3 3 3 2 2 2" xfId="543"/>
    <cellStyle name="Accent1" xfId="544"/>
    <cellStyle name="常规 10 6" xfId="545"/>
    <cellStyle name="Accent5 6 3 3" xfId="546"/>
    <cellStyle name="Accent2 2 3 4 2" xfId="547"/>
    <cellStyle name="Accent1 - 20%" xfId="548"/>
    <cellStyle name="好_平邑_Book1 4 2 4 2" xfId="549"/>
    <cellStyle name="差_07临沂 2 5 2" xfId="550"/>
    <cellStyle name="Accent4 - 40% 2 2 5 2" xfId="551"/>
    <cellStyle name="表标题 2 2 2 6 4" xfId="552"/>
    <cellStyle name="表标题 4 4 5 3" xfId="553"/>
    <cellStyle name="数字 3 2 9 2 2 2" xfId="554"/>
    <cellStyle name="好_05潍坊 7" xfId="555"/>
    <cellStyle name="差_2010年工业园、乡镇和重点税源企业-上高1002_Book1 2 2 6" xfId="556"/>
    <cellStyle name="Accent1 - 40% 2 2 6" xfId="557"/>
    <cellStyle name="差_2006年28四川 4 8" xfId="558"/>
    <cellStyle name="差_2008年宜春市全市乡镇和重点情况 2 3 6" xfId="559"/>
    <cellStyle name="Accent5 - 20% 3 5" xfId="560"/>
    <cellStyle name="小数 5 2 5 4 2 2" xfId="561"/>
    <cellStyle name="差_27重庆_Book1 4 3 4" xfId="562"/>
    <cellStyle name="表标题 5 2 2 4 2 2 3" xfId="563"/>
    <cellStyle name="Accent1 - 20% 2 2" xfId="564"/>
    <cellStyle name="Accent5 - 60% 4" xfId="565"/>
    <cellStyle name="小数 5 3 2 2" xfId="566"/>
    <cellStyle name="差_2006年30云南 2 7" xfId="567"/>
    <cellStyle name="数字 4 2 6 6" xfId="568"/>
    <cellStyle name="Accent1 - 60% 2 3 2 3" xfId="569"/>
    <cellStyle name="Accent4 4 3" xfId="570"/>
    <cellStyle name="Accent1 - 20% 2 2 2" xfId="571"/>
    <cellStyle name="数字 2 2 2 2 4 3 3" xfId="572"/>
    <cellStyle name="Accent3 - 40% 4 6" xfId="573"/>
    <cellStyle name="小数 3 2 7 4 3 3" xfId="574"/>
    <cellStyle name="差_月报分析0809_Book1 2 2 5" xfId="575"/>
    <cellStyle name="Accent5 - 60% 4 2" xfId="576"/>
    <cellStyle name="小数 5 3 2 2 2" xfId="577"/>
    <cellStyle name="Accent1 - 20% 2 2 2 2" xfId="578"/>
    <cellStyle name="数字 5 3 4" xfId="579"/>
    <cellStyle name="常规 5 5 2 3" xfId="580"/>
    <cellStyle name="差_！！！最新2009年报表格式(含重点税源、乡镇、工业园) 3 2 2 3" xfId="581"/>
    <cellStyle name="差_月报分析0809_Book1 2 2 5 2" xfId="582"/>
    <cellStyle name="Accent5 - 60% 4 2 2" xfId="583"/>
    <cellStyle name="好_2006年28四川 5 2 2" xfId="584"/>
    <cellStyle name="Accent6 - 60% 7" xfId="585"/>
    <cellStyle name="好_2006年27重庆_Book1 4 2 2" xfId="586"/>
    <cellStyle name="差_全省2008年财政收支数据1 2 5 3" xfId="587"/>
    <cellStyle name="好_2006年27重庆_Book1 4 2 2 2" xfId="588"/>
    <cellStyle name="Accent6 - 60% 7 2" xfId="589"/>
    <cellStyle name="表标题 5 6 2 5" xfId="590"/>
    <cellStyle name="表标题 2 3 4 3 6" xfId="591"/>
    <cellStyle name="Accent1 - 20% 2 2 2 2 2" xfId="592"/>
    <cellStyle name="数字 5 3 4 2" xfId="593"/>
    <cellStyle name="差_！！！最新2009年报表格式(含重点税源、乡镇、工业园) 3 2 2 3 2" xfId="594"/>
    <cellStyle name="Accent5 - 60% 4 2 2 2" xfId="595"/>
    <cellStyle name="Accent6 18 4" xfId="596"/>
    <cellStyle name="好_2006年28四川_Book1 4 2 7" xfId="597"/>
    <cellStyle name="差_平邑 7 2" xfId="598"/>
    <cellStyle name="表标题 2 3 2 5 3 2 2" xfId="599"/>
    <cellStyle name="Accent5 2 3 4 2" xfId="600"/>
    <cellStyle name="小数 7 2 2" xfId="601"/>
    <cellStyle name="表标题 2 2 2 4 3 2 4" xfId="602"/>
    <cellStyle name="表标题 5 6 2 6" xfId="603"/>
    <cellStyle name="Header2 2 5 2 4 2" xfId="604"/>
    <cellStyle name="数字 5 9 3 4 2" xfId="605"/>
    <cellStyle name="Accent1 - 20% 2 2 2 2 3" xfId="606"/>
    <cellStyle name="数字 5 3 4 3" xfId="607"/>
    <cellStyle name="小数 2 2 2 7 4 2" xfId="608"/>
    <cellStyle name="小数 2 3 10 4 3 2" xfId="609"/>
    <cellStyle name="差_！！！最新2009年报表格式(含重点税源、乡镇、工业园) 3 2 2 3 3" xfId="610"/>
    <cellStyle name="Accent5 - 60% 4 2 2 3" xfId="611"/>
    <cellStyle name="Accent6 18 5" xfId="612"/>
    <cellStyle name="数字 2 3 4 2 2" xfId="613"/>
    <cellStyle name="Accent1 - 20% 2 2 2 3" xfId="614"/>
    <cellStyle name="数字 5 3 5" xfId="615"/>
    <cellStyle name="常规 5 5 2 4" xfId="616"/>
    <cellStyle name="差_！！！最新2009年报表格式(含重点税源、乡镇、工业园) 3 2 2 4" xfId="617"/>
    <cellStyle name="Accent5 - 60% 4 2 3" xfId="618"/>
    <cellStyle name="Accent3 - 60% 2 2 5 2" xfId="619"/>
    <cellStyle name="好_2006年28四川 5 2 3" xfId="620"/>
    <cellStyle name="好_2006年28四川 2 2 2 2 2" xfId="621"/>
    <cellStyle name="Accent6 - 60% 8" xfId="622"/>
    <cellStyle name="好_2006年27重庆_Book1 4 2 3" xfId="623"/>
    <cellStyle name="差_同德 3 2 2 7" xfId="624"/>
    <cellStyle name="表标题 5 6 3 5" xfId="625"/>
    <cellStyle name="Accent1 - 20% 2 2 2 3 2" xfId="626"/>
    <cellStyle name="数字 2 3 4 2 2 2" xfId="627"/>
    <cellStyle name="数字 5 3 5 2" xfId="628"/>
    <cellStyle name="差_！！！最新2009年报表格式(含重点税源、乡镇、工业园) 3 2 2 4 2" xfId="629"/>
    <cellStyle name="Accent5 - 60% 4 2 3 2" xfId="630"/>
    <cellStyle name="Accent6 19 4" xfId="631"/>
    <cellStyle name="常规 16 3 2 2" xfId="632"/>
    <cellStyle name="Accent6 - 60% 8 2" xfId="633"/>
    <cellStyle name="好_月报分析0812 4" xfId="634"/>
    <cellStyle name="好_2006年27重庆_Book1 4 2 3 2" xfId="635"/>
    <cellStyle name="Accent1 19 2 2" xfId="636"/>
    <cellStyle name="Accent4 11 2 3" xfId="637"/>
    <cellStyle name="数字 2 3 4 2 3" xfId="638"/>
    <cellStyle name="Accent1 - 20% 2 2 2 4" xfId="639"/>
    <cellStyle name="好_全省2008年财政收支数据1_Book1 2 2 4 2" xfId="640"/>
    <cellStyle name="数字 5 3 6" xfId="641"/>
    <cellStyle name="差_！！！最新2009年报表格式(含重点税源、乡镇、工业园) 3 2 2 5" xfId="642"/>
    <cellStyle name="Accent5 - 60% 4 2 4" xfId="643"/>
    <cellStyle name="数字 2 3 4 2 3 2" xfId="644"/>
    <cellStyle name="Accent1 - 20% 2 2 2 4 2" xfId="645"/>
    <cellStyle name="表标题 2 3 4 5 6" xfId="646"/>
    <cellStyle name="数字 5 3 6 2" xfId="647"/>
    <cellStyle name="表标题 5 6 4 5" xfId="648"/>
    <cellStyle name="Accent5 - 60% 4 2 4 2" xfId="649"/>
    <cellStyle name="Accent1 19 2 3" xfId="650"/>
    <cellStyle name="Accent4 11 2 4" xfId="651"/>
    <cellStyle name="Input [yellow] 3 14 2" xfId="652"/>
    <cellStyle name="表标题 2 2 3 2 2" xfId="653"/>
    <cellStyle name="好_34青海 2 3 2 3" xfId="654"/>
    <cellStyle name="Accent6 10 3 2" xfId="655"/>
    <cellStyle name="常规 9 2 2 3 2" xfId="656"/>
    <cellStyle name="表标题 2 2 4 4 4 3" xfId="657"/>
    <cellStyle name="Accent5 3 2 2 4" xfId="658"/>
    <cellStyle name="Accent1 2 3 2" xfId="659"/>
    <cellStyle name="数字 2 3 4 2 4" xfId="660"/>
    <cellStyle name="Accent1 - 20% 2 2 2 5" xfId="661"/>
    <cellStyle name="好_全省2008年财政收支数据1_Book1 2 2 4 3" xfId="662"/>
    <cellStyle name="数字 5 3 7" xfId="663"/>
    <cellStyle name="好_34青海_Book1 2 2 2 3 2" xfId="664"/>
    <cellStyle name="差_！！！最新2009年报表格式(含重点税源、乡镇、工业园) 3 2 2 6" xfId="665"/>
    <cellStyle name="Accent5 - 60% 4 2 5" xfId="666"/>
    <cellStyle name="表标题 4 2 6 5 2 2 2" xfId="667"/>
    <cellStyle name="Accent1 15 3 2" xfId="668"/>
    <cellStyle name="Accent1 20 3 2" xfId="669"/>
    <cellStyle name="数字 2 2 2 10 2 5 3 2" xfId="670"/>
    <cellStyle name="好_平邑_Book1 2 3 4 2" xfId="671"/>
    <cellStyle name="Accent5 - 40% 4 3 2" xfId="672"/>
    <cellStyle name="表标题 2 5 5 3" xfId="673"/>
    <cellStyle name="小数 4 2 6 4 3 2 2" xfId="674"/>
    <cellStyle name="Accent1 - 20% 2 2 3" xfId="675"/>
    <cellStyle name="差_月报分析0809_Book1 2 2 6" xfId="676"/>
    <cellStyle name="Accent5 - 60% 4 3" xfId="677"/>
    <cellStyle name="小数 5 3 2 2 3" xfId="678"/>
    <cellStyle name="好_05潍坊 4" xfId="679"/>
    <cellStyle name="差_2010年工业园、乡镇和重点税源企业-上高1002_Book1 2 2 3" xfId="680"/>
    <cellStyle name="Accent1 - 40% 2 2 3" xfId="681"/>
    <cellStyle name="差_2006年28四川 4 5" xfId="682"/>
    <cellStyle name="后继超链接 2 3 2 4" xfId="683"/>
    <cellStyle name="表标题 5 17" xfId="684"/>
    <cellStyle name="好_27重庆 2 2 2 4 2" xfId="685"/>
    <cellStyle name="差_2008年宜春市全市乡镇和重点情况 2 3 3" xfId="686"/>
    <cellStyle name="Accent5 - 20% 3 2" xfId="687"/>
    <cellStyle name="表标题 2 2 2 8 4 2 2 3" xfId="688"/>
    <cellStyle name="小数 2 2 2 4 2 5" xfId="689"/>
    <cellStyle name="好_月报分析0812 5 2 3" xfId="690"/>
    <cellStyle name="Accent1 - 20% 2 2 3 2" xfId="691"/>
    <cellStyle name="数字 5 4 4" xfId="692"/>
    <cellStyle name="差_！！！最新2009年报表格式(含重点税源、乡镇、工业园) 3 2 3 3" xfId="693"/>
    <cellStyle name="Accent5 - 60% 4 3 2" xfId="694"/>
    <cellStyle name="好_05潍坊 5" xfId="695"/>
    <cellStyle name="差_2010年工业园、乡镇和重点税源企业-上高1002_Book1 2 2 4" xfId="696"/>
    <cellStyle name="Accent1 - 40% 2 2 4" xfId="697"/>
    <cellStyle name="差_2006年28四川 4 6" xfId="698"/>
    <cellStyle name="差_2008年宜春市全市乡镇和重点情况 2 3 4" xfId="699"/>
    <cellStyle name="Accent5 - 20% 3 3" xfId="700"/>
    <cellStyle name="表标题 5 18" xfId="701"/>
    <cellStyle name="数字 2 3 4 3 2" xfId="702"/>
    <cellStyle name="Accent1 - 20% 2 2 3 3" xfId="703"/>
    <cellStyle name="数字 5 4 5" xfId="704"/>
    <cellStyle name="小数 4 4 8 2" xfId="705"/>
    <cellStyle name="差_！！！最新2009年报表格式(含重点税源、乡镇、工业园) 3 2 3 4" xfId="706"/>
    <cellStyle name="Accent5 - 60% 4 3 3" xfId="707"/>
    <cellStyle name="表标题 4 2 6 5 2 2 3" xfId="708"/>
    <cellStyle name="Accent1 15 3 3" xfId="709"/>
    <cellStyle name="表标题 2 2 2 9 2 3 2 2" xfId="710"/>
    <cellStyle name="数字 2 2 2 10 2 5 3 3" xfId="711"/>
    <cellStyle name="好_月报分析0812_Book1 4 2 2 2" xfId="712"/>
    <cellStyle name="Accent5 - 40% 4 3 3" xfId="713"/>
    <cellStyle name="数字 5 4 3 4 2 2" xfId="714"/>
    <cellStyle name="表标题 2 5 5 4" xfId="715"/>
    <cellStyle name="Accent1 - 20% 2 2 4" xfId="716"/>
    <cellStyle name="差_月报分析0809_Book1 2 2 7" xfId="717"/>
    <cellStyle name="Accent5 - 60% 4 4" xfId="718"/>
    <cellStyle name="小数 5 3 2 2 4" xfId="719"/>
    <cellStyle name="差_2010年工业园、乡镇和重点税源企业-上高1002_Book1 2 3 3" xfId="720"/>
    <cellStyle name="Accent1 - 40% 2 3 3" xfId="721"/>
    <cellStyle name="差_2006年28四川 5 5" xfId="722"/>
    <cellStyle name="Accent3 13" xfId="723"/>
    <cellStyle name="差_2008年宜春市全市乡镇和重点情况 2 4 3" xfId="724"/>
    <cellStyle name="Accent5 - 20% 4 2" xfId="725"/>
    <cellStyle name="Accent1 - 20% 2 2 4 2" xfId="726"/>
    <cellStyle name="数字 5 5 4" xfId="727"/>
    <cellStyle name="差_！！！最新2009年报表格式(含重点税源、乡镇、工业园) 3 2 4 3" xfId="728"/>
    <cellStyle name="Accent5 - 60% 4 4 2" xfId="729"/>
    <cellStyle name="小数 5 3 2 2 4 2" xfId="730"/>
    <cellStyle name="数字 3 2 7 2 8" xfId="731"/>
    <cellStyle name="数字 3 2 14 5 2" xfId="732"/>
    <cellStyle name="表标题 3 2 4 3 2 3" xfId="733"/>
    <cellStyle name="Accent1 - 60% 3 2" xfId="734"/>
    <cellStyle name="表标题 4 2 7 3 3 2 2 2" xfId="735"/>
    <cellStyle name="Accent3 - 60% 3" xfId="736"/>
    <cellStyle name="Accent1 - 20% 2 2 5" xfId="737"/>
    <cellStyle name="小数 3 3 2 2 5 2" xfId="738"/>
    <cellStyle name="差_月报分析0809_Book1 2 2 8" xfId="739"/>
    <cellStyle name="Accent5 - 60% 4 5" xfId="740"/>
    <cellStyle name="小数 5 3 2 2 5" xfId="741"/>
    <cellStyle name="表标题 5 11 2 2 4" xfId="742"/>
    <cellStyle name="Accent1 - 60% 3 2 2" xfId="743"/>
    <cellStyle name="表标题 3 2 4 3 2 3 2" xfId="744"/>
    <cellStyle name="差_2010年工业园、乡镇和重点税源企业-上高1002_Book1 3 6" xfId="745"/>
    <cellStyle name="差_2006年27重庆_Book1 3 2 5" xfId="746"/>
    <cellStyle name="Accent3 - 60% 3 2" xfId="747"/>
    <cellStyle name="Header2 2 2 3" xfId="748"/>
    <cellStyle name="Accent1 - 20% 2 2 5 2" xfId="749"/>
    <cellStyle name="数字 5 6 4" xfId="750"/>
    <cellStyle name="Accent5 - 60% 4 5 2" xfId="751"/>
    <cellStyle name="小数 5 3 2 2 5 2" xfId="752"/>
    <cellStyle name="表标题 3 2 4 3 2 4" xfId="753"/>
    <cellStyle name="Accent1 - 60% 3 3" xfId="754"/>
    <cellStyle name="Accent3 - 60% 4" xfId="755"/>
    <cellStyle name="Accent1 - 20% 2 2 6" xfId="756"/>
    <cellStyle name="差_30云南_Book1 4 2" xfId="757"/>
    <cellStyle name="Accent5 - 60% 4 6" xfId="758"/>
    <cellStyle name="小数 5 3 2 2 6" xfId="759"/>
    <cellStyle name="数字 2 3 4 3 5" xfId="760"/>
    <cellStyle name="好_2006年22湖南_Book1 3 3 4 2" xfId="761"/>
    <cellStyle name="数字 5 4 8" xfId="762"/>
    <cellStyle name="差_2010年工业园、乡镇和重点税源企业-上高1002_Book1 4 2 3 2" xfId="763"/>
    <cellStyle name="Accent1 - 40% 4 2 3 2" xfId="764"/>
    <cellStyle name="Accent4 9 2 3" xfId="765"/>
    <cellStyle name="数字 2 2 4 2 5 2" xfId="766"/>
    <cellStyle name="差_平邑_Book1 2 2 2 2 4" xfId="767"/>
    <cellStyle name="差_2010年工业园、乡镇和重点税源企业-上高1002_Book1 3 2 2 2 2" xfId="768"/>
    <cellStyle name="Accent1 - 40% 3 2 2 2 2" xfId="769"/>
    <cellStyle name="Accent2 14 2 3 2" xfId="770"/>
    <cellStyle name="Accent1 - 20% 2 3" xfId="771"/>
    <cellStyle name="差_22湖南_Book1 3 3 3 2" xfId="772"/>
    <cellStyle name="表标题 5 3 2 5 2 2 2" xfId="773"/>
    <cellStyle name="Accent5 - 60% 5" xfId="774"/>
    <cellStyle name="小数 5 3 2 3" xfId="775"/>
    <cellStyle name="Accent1 - 20% 2 3 2" xfId="776"/>
    <cellStyle name="差_月报分析0809_Book1 2 3 5" xfId="777"/>
    <cellStyle name="Accent5 - 60% 5 2" xfId="778"/>
    <cellStyle name="小数 5 3 2 3 2" xfId="779"/>
    <cellStyle name="Accent1 - 20% 2 3 4" xfId="780"/>
    <cellStyle name="差_月报分析0809_Book1 2 3 7" xfId="781"/>
    <cellStyle name="Accent5 - 60% 5 4" xfId="782"/>
    <cellStyle name="小数 5 3 2 3 4" xfId="783"/>
    <cellStyle name="Accent1 - 20% 2 3 2 2" xfId="784"/>
    <cellStyle name="数字 6 3 4" xfId="785"/>
    <cellStyle name="差_！！！最新2009年报表格式(含重点税源、乡镇、工业园) 3 3 2 3" xfId="786"/>
    <cellStyle name="Accent5 - 60% 5 2 2" xfId="787"/>
    <cellStyle name="表标题 3 2 4 3 3 3" xfId="788"/>
    <cellStyle name="Accent1 - 60% 4 2" xfId="789"/>
    <cellStyle name="好_2010年工业园、乡镇和重点税源企业-上高1002 3 2 3" xfId="790"/>
    <cellStyle name="Accent4 5 6" xfId="791"/>
    <cellStyle name="Accent1 - 20% 2 3 5" xfId="792"/>
    <cellStyle name="Accent5 - 60% 5 5" xfId="793"/>
    <cellStyle name="小数 5 3 2 3 5" xfId="794"/>
    <cellStyle name="差_2006年30云南 3 2 2 3 3" xfId="795"/>
    <cellStyle name="Accent5 3 3 2 2" xfId="796"/>
    <cellStyle name="数字 2 3 5 2 2" xfId="797"/>
    <cellStyle name="Accent1 - 20% 2 3 2 3" xfId="798"/>
    <cellStyle name="数字 6 3 5" xfId="799"/>
    <cellStyle name="差_！！！最新2009年报表格式(含重点税源、乡镇、工业园) 3 3 2 4" xfId="800"/>
    <cellStyle name="Accent5 - 60% 5 2 3" xfId="801"/>
    <cellStyle name="差_2006年30云南 3 2 2 6" xfId="802"/>
    <cellStyle name="Accent3 15 2 2 2" xfId="803"/>
    <cellStyle name="差_22湖南_Book1 2 2 4" xfId="804"/>
    <cellStyle name="Accent6 - 20% 3 2 2 4 2" xfId="805"/>
    <cellStyle name="差_2006年33甘肃 2 2 5" xfId="806"/>
    <cellStyle name="表标题 4 2 6 5 2 3 2" xfId="807"/>
    <cellStyle name="Accent1 15 4 2" xfId="808"/>
    <cellStyle name="Accent1 20 4 2" xfId="809"/>
    <cellStyle name="Accent3 3 2 5" xfId="810"/>
    <cellStyle name="数字 2 2 2 10 2 5 4 2" xfId="811"/>
    <cellStyle name="Accent5 - 40% 4 4 2" xfId="812"/>
    <cellStyle name="表标题 2 5 6 3" xfId="813"/>
    <cellStyle name="千位分隔[0] 2 2 3 2 4" xfId="814"/>
    <cellStyle name="Accent1 - 20% 2 3 3" xfId="815"/>
    <cellStyle name="差_月报分析0809_Book1 2 3 6" xfId="816"/>
    <cellStyle name="Accent5 - 60% 5 3" xfId="817"/>
    <cellStyle name="小数 5 3 2 3 3" xfId="818"/>
    <cellStyle name="好_2006年22湖南_Book1 2 3 4" xfId="819"/>
    <cellStyle name="差_2010年工业园、乡镇和重点税源企业-上高1002_Book1 3 2 3" xfId="820"/>
    <cellStyle name="Accent1 - 40% 3 2 3" xfId="821"/>
    <cellStyle name="Accent1 - 20% 2 3 3 2" xfId="822"/>
    <cellStyle name="数字 6 4 4" xfId="823"/>
    <cellStyle name="差_！！！最新2009年报表格式(含重点税源、乡镇、工业园) 3 3 3 3" xfId="824"/>
    <cellStyle name="Accent5 - 60% 5 3 2" xfId="825"/>
    <cellStyle name="小数 5 3 2 3 3 2" xfId="826"/>
    <cellStyle name="差_2010年工业园、乡镇和重点税源企业-上高1002_Book1 3 3 3" xfId="827"/>
    <cellStyle name="Accent1 - 40% 3 3 3" xfId="828"/>
    <cellStyle name="差_2006年27重庆_Book1 3 2 2 3" xfId="829"/>
    <cellStyle name="Accent1 - 20% 2 3 4 2" xfId="830"/>
    <cellStyle name="数字 6 5 4" xfId="831"/>
    <cellStyle name="差_2006年34青海_Book1 2 4" xfId="832"/>
    <cellStyle name="Accent5 - 60% 5 4 2" xfId="833"/>
    <cellStyle name="小数 5 3 2 3 4 2" xfId="834"/>
    <cellStyle name="数字 3 2 8 2 8" xfId="835"/>
    <cellStyle name="差_2010年工业园、乡镇和重点税源企业-上高1002_Book1 3 2 2 2 3" xfId="836"/>
    <cellStyle name="Accent1 - 40% 3 2 2 2 3" xfId="837"/>
    <cellStyle name="Accent1 - 20% 2 4" xfId="838"/>
    <cellStyle name="差_上高县2010年1月收入进度表_Book1 4 2 4 2" xfId="839"/>
    <cellStyle name="差_22湖南_Book1 3 3 3 3" xfId="840"/>
    <cellStyle name="Accent5 - 60% 6" xfId="841"/>
    <cellStyle name="小数 5 3 2 4" xfId="842"/>
    <cellStyle name="Accent1 - 20% 2 4 2" xfId="843"/>
    <cellStyle name="好_28四川 5" xfId="844"/>
    <cellStyle name="Accent5 - 60% 6 2" xfId="845"/>
    <cellStyle name="小数 5 3 2 4 2" xfId="846"/>
    <cellStyle name="Accent4 - 40% 4 4 2" xfId="847"/>
    <cellStyle name="表标题 3 2 6 5 2 3 2" xfId="848"/>
    <cellStyle name="Accent1 - 20% 2 5" xfId="849"/>
    <cellStyle name="Accent5 - 60% 7" xfId="850"/>
    <cellStyle name="小数 5 3 2 5" xfId="851"/>
    <cellStyle name="Accent6 15 2 2" xfId="852"/>
    <cellStyle name="Accent6 20 2 2" xfId="853"/>
    <cellStyle name="强调 2 4 2 7" xfId="854"/>
    <cellStyle name="Accent5 - 40% 3 2 2 4" xfId="855"/>
    <cellStyle name="Accent1 - 20% 2 5 2" xfId="856"/>
    <cellStyle name="Accent5 - 60% 7 2" xfId="857"/>
    <cellStyle name="小数 5 3 2 5 2" xfId="858"/>
    <cellStyle name="Accent6 15 2 2 2" xfId="859"/>
    <cellStyle name="小数 3 2 11 2 4" xfId="860"/>
    <cellStyle name="好_2006年34青海 3 2 2 7" xfId="861"/>
    <cellStyle name="好_07临沂 2 2 3 2" xfId="862"/>
    <cellStyle name="Accent1 - 20% 3" xfId="863"/>
    <cellStyle name="Accent1 - 20% 3 2" xfId="864"/>
    <cellStyle name="Accent1 - 20% 3 2 2" xfId="865"/>
    <cellStyle name="差_月报分析0809_Book1 3 2 5" xfId="866"/>
    <cellStyle name="Accent2 18 5" xfId="867"/>
    <cellStyle name="Accent1 - 20% 3 2 2 2" xfId="868"/>
    <cellStyle name="数字 3 2 10 2 4 5 2" xfId="869"/>
    <cellStyle name="Accent1 - 20% 3 3 2 3" xfId="870"/>
    <cellStyle name="差_2006年28四川 2 2 4 3" xfId="871"/>
    <cellStyle name="小数 2 3 13 4 2" xfId="872"/>
    <cellStyle name="Header2 2 8 2 3" xfId="873"/>
    <cellStyle name="Accent1 - 20% 3 2 2 2 2" xfId="874"/>
    <cellStyle name="Accent5 5 3 3" xfId="875"/>
    <cellStyle name="Header2 2 8 2 4" xfId="876"/>
    <cellStyle name="常规 3 4 2 2" xfId="877"/>
    <cellStyle name="Accent1 - 20% 3 2 2 2 3" xfId="878"/>
    <cellStyle name="表标题 2 3 3 5 3 2 2" xfId="879"/>
    <cellStyle name="Accent6 2 3 4 2" xfId="880"/>
    <cellStyle name="Accent1 - 20% 3 2 2 3" xfId="881"/>
    <cellStyle name="表标题 3 2 5 2 2 2 2" xfId="882"/>
    <cellStyle name="Accent3 - 60% 3 2 5 2" xfId="883"/>
    <cellStyle name="好_全省2008年财政收支数据1_Book1 3 2 4 2" xfId="884"/>
    <cellStyle name="表标题 4 2 2 2 5 2 2" xfId="885"/>
    <cellStyle name="Accent1 - 20% 3 2 2 4" xfId="886"/>
    <cellStyle name="好_12滨州_Book1 5 3 2" xfId="887"/>
    <cellStyle name="数字 2 2 2 5 2 8 2" xfId="888"/>
    <cellStyle name="差_2008年宜春市全市乡镇和重点情况_Book1 3 2 6" xfId="889"/>
    <cellStyle name="Accent4 2 2 2 4 2" xfId="890"/>
    <cellStyle name="表标题 4 2 2 2 5 2 2 2" xfId="891"/>
    <cellStyle name="Accent1 - 20% 3 2 2 4 2" xfId="892"/>
    <cellStyle name="好_全省2008年财政收支数据1_Book1 3 2 4 3" xfId="893"/>
    <cellStyle name="表标题 4 2 2 2 5 2 3" xfId="894"/>
    <cellStyle name="Accent1 - 20% 3 2 2 5" xfId="895"/>
    <cellStyle name="好_12滨州_Book1 5 3 3" xfId="896"/>
    <cellStyle name="常规 10 2 2 2" xfId="897"/>
    <cellStyle name="Accent5 - 40% 5 3 2" xfId="898"/>
    <cellStyle name="表标题 4 2 6 5 3 2 2" xfId="899"/>
    <cellStyle name="Accent1 16 3 2" xfId="900"/>
    <cellStyle name="Accent1 21 3 2" xfId="901"/>
    <cellStyle name="差_34青海 2 3 2 3" xfId="902"/>
    <cellStyle name="差_2006年34青海_Book1 4 2 2 3" xfId="903"/>
    <cellStyle name="Accent6 - 20% 3 2 4 2" xfId="904"/>
    <cellStyle name="Accent4 58" xfId="905"/>
    <cellStyle name="Accent4 63" xfId="906"/>
    <cellStyle name="小数 2 2 2 10 5 4" xfId="907"/>
    <cellStyle name="Accent1 - 20% 3 2 3" xfId="908"/>
    <cellStyle name="强调 2 2 2 2 6" xfId="909"/>
    <cellStyle name="Accent2 3 2 2 2 2" xfId="910"/>
    <cellStyle name="强调 2 2 4" xfId="911"/>
    <cellStyle name="Accent1 - 20% 3 2 3 2" xfId="912"/>
    <cellStyle name="数字 2 4 4 3 2" xfId="913"/>
    <cellStyle name="Accent1 - 20% 3 2 3 3" xfId="914"/>
    <cellStyle name="强调 2 2 5" xfId="915"/>
    <cellStyle name="表标题 5 9 2 7 2 2" xfId="916"/>
    <cellStyle name="Accent1 - 20% 3 2 4" xfId="917"/>
    <cellStyle name="强调 2 2 2 2 7" xfId="918"/>
    <cellStyle name="表标题 2 3 9 3 3 3 2" xfId="919"/>
    <cellStyle name="Accent2 3 2 2 2 3" xfId="920"/>
    <cellStyle name="Accent1 16" xfId="921"/>
    <cellStyle name="Accent1 21" xfId="922"/>
    <cellStyle name="数字 2 2 2 10 2 6" xfId="923"/>
    <cellStyle name="Accent5 - 40% 5" xfId="924"/>
    <cellStyle name="数字 2 3 10 5" xfId="925"/>
    <cellStyle name="强调 2 3 4" xfId="926"/>
    <cellStyle name="Accent1 - 20% 3 2 4 2" xfId="927"/>
    <cellStyle name="后继超链接 3 2" xfId="928"/>
    <cellStyle name="好_全省2008年财政收支数据1_Book1 5 6" xfId="929"/>
    <cellStyle name="Accent1 - 20% 4 2 5" xfId="930"/>
    <cellStyle name="小数 3 3 2 4 5 2" xfId="931"/>
    <cellStyle name="表标题 2 2 2 14 2 2 2 2" xfId="932"/>
    <cellStyle name="Accent1 - 20% 3 2 5" xfId="933"/>
    <cellStyle name="数字 2 3 11 5" xfId="934"/>
    <cellStyle name="差_2006年27重庆 2 2 2 4" xfId="935"/>
    <cellStyle name="强调 2 4 4" xfId="936"/>
    <cellStyle name="Accent1 - 20% 3 2 5 2" xfId="937"/>
    <cellStyle name="Accent1 - 20% 3 2 6" xfId="938"/>
    <cellStyle name="Accent1 - 20% 3 3 2" xfId="939"/>
    <cellStyle name="数字 2 2 2 2 5 4 3" xfId="940"/>
    <cellStyle name="小数 3 2 7 5 4 3" xfId="941"/>
    <cellStyle name="差_月报分析0809_Book1 3 3 5" xfId="942"/>
    <cellStyle name="Accent2 19 5" xfId="943"/>
    <cellStyle name="Accent1 - 20% 3 3 2 2" xfId="944"/>
    <cellStyle name="好_2008年宜春市全市乡镇和重点情况 3 2 2 2" xfId="945"/>
    <cellStyle name="Accent3 4 2 5" xfId="946"/>
    <cellStyle name="Accent5 - 40% 5 4 2" xfId="947"/>
    <cellStyle name="差_2006年33甘肃 3 2 5" xfId="948"/>
    <cellStyle name="表标题 4 2 6 5 3 3 2" xfId="949"/>
    <cellStyle name="Accent1 16 4 2" xfId="950"/>
    <cellStyle name="Accent1 21 4 2" xfId="951"/>
    <cellStyle name="差_34青海 2 3 3 3" xfId="952"/>
    <cellStyle name="差_2006年34青海_Book1 4 2 3 3" xfId="953"/>
    <cellStyle name="Accent6 - 20% 3 2 5 2" xfId="954"/>
    <cellStyle name="Accent1 - 20% 3 3 3" xfId="955"/>
    <cellStyle name="Accent2 3 2 2 3 2" xfId="956"/>
    <cellStyle name="Accent1 - 20% 3 3 4" xfId="957"/>
    <cellStyle name="强调 3 3 4" xfId="958"/>
    <cellStyle name="Accent1 - 20% 3 3 4 2" xfId="959"/>
    <cellStyle name="Accent1 - 20% 3 3 5" xfId="960"/>
    <cellStyle name="Accent1 - 20% 3 4" xfId="961"/>
    <cellStyle name="Accent4 16 2 3" xfId="962"/>
    <cellStyle name="Accent4 21 2 3" xfId="963"/>
    <cellStyle name="Accent4 - 40% 4 5 2" xfId="964"/>
    <cellStyle name="小数 4 2 7 4 3 2 2" xfId="965"/>
    <cellStyle name="表标题 5 2 2 3 2 2" xfId="966"/>
    <cellStyle name="Accent1 - 20% 3 5" xfId="967"/>
    <cellStyle name="表标题 4 2 7 5 2 2 2" xfId="968"/>
    <cellStyle name="Accent6 15 3 2" xfId="969"/>
    <cellStyle name="Accent6 20 3 2" xfId="970"/>
    <cellStyle name="表标题 5 2 2 3 2 2 2" xfId="971"/>
    <cellStyle name="Accent1 - 20% 3 5 2" xfId="972"/>
    <cellStyle name="差_2010年工业园、乡镇和重点税源企业-上高1002_Book1 3 5 2" xfId="973"/>
    <cellStyle name="Accent1 - 40% 3 5 2" xfId="974"/>
    <cellStyle name="差_2006年27重庆_Book1 3 2 4 2" xfId="975"/>
    <cellStyle name="好_07临沂 2 2 3 3" xfId="976"/>
    <cellStyle name="Accent1 - 20% 4" xfId="977"/>
    <cellStyle name="Accent1 - 60% 3 2 5" xfId="978"/>
    <cellStyle name="差_2006年27重庆_Book1 3 2 8" xfId="979"/>
    <cellStyle name="差_！！！2010年工业园、乡镇和重点税源企业格式_Book1 4 2 4 2" xfId="980"/>
    <cellStyle name="Accent3 - 60% 3 5" xfId="981"/>
    <cellStyle name="Accent1 - 20% 4 2" xfId="982"/>
    <cellStyle name="Accent2 17 2 3" xfId="983"/>
    <cellStyle name="常规 8 2 5" xfId="984"/>
    <cellStyle name="Input [yellow] 2 2 4 5 2" xfId="985"/>
    <cellStyle name="Accent1 13" xfId="986"/>
    <cellStyle name="数字 2 2 2 10 2 3" xfId="987"/>
    <cellStyle name="表标题 2 3 6 5 3 3 2" xfId="988"/>
    <cellStyle name="Accent5 - 40% 2" xfId="989"/>
    <cellStyle name="表标题 4 2 10 3 6" xfId="990"/>
    <cellStyle name="Accent1 - 60% 3 2 5 2" xfId="991"/>
    <cellStyle name="Accent2 10 2 4" xfId="992"/>
    <cellStyle name="Accent3 - 60% 3 5 2" xfId="993"/>
    <cellStyle name="小数 2 2 2 11 5 3" xfId="994"/>
    <cellStyle name="好_全省2008年财政收支数据1_Book1 5 3" xfId="995"/>
    <cellStyle name="Accent1 - 20% 4 2 2" xfId="996"/>
    <cellStyle name="差_27重庆_Book1 10 2" xfId="997"/>
    <cellStyle name="Accent3 2 2 2 4" xfId="998"/>
    <cellStyle name="Accent1 13 2" xfId="999"/>
    <cellStyle name="数字 2 2 2 10 2 3 2" xfId="1000"/>
    <cellStyle name="Accent5 - 40% 2 2" xfId="1001"/>
    <cellStyle name="好_全省2008年财政收支数据1_Book1 5 3 2" xfId="1002"/>
    <cellStyle name="表标题 4 2 3 5 4" xfId="1003"/>
    <cellStyle name="Accent1 - 20% 4 2 2 2" xfId="1004"/>
    <cellStyle name="好_2008年宜春市全市乡镇和重点情况_Book1 4 4 3" xfId="1005"/>
    <cellStyle name="Accent3 2 2 2 4 2" xfId="1006"/>
    <cellStyle name="表标题 2 2 2 9 3 3 2 2 2" xfId="1007"/>
    <cellStyle name="Accent1 13 3" xfId="1008"/>
    <cellStyle name="数字 2 2 2 10 2 3 3" xfId="1009"/>
    <cellStyle name="Accent5 - 40% 2 3" xfId="1010"/>
    <cellStyle name="好_全省2008年财政收支数据1_Book1 5 3 3" xfId="1011"/>
    <cellStyle name="表标题 4 2 3 5 5" xfId="1012"/>
    <cellStyle name="Accent1 - 20% 4 2 2 3" xfId="1013"/>
    <cellStyle name="表标题 4 2 6 5 4 2 2" xfId="1014"/>
    <cellStyle name="Accent1 17 3 2" xfId="1015"/>
    <cellStyle name="好_22湖南 2 2 2 5" xfId="1016"/>
    <cellStyle name="Accent6 - 20% 3 3 4 2" xfId="1017"/>
    <cellStyle name="表标题 2 2 4 2 5 2" xfId="1018"/>
    <cellStyle name="Accent2 10 2 5" xfId="1019"/>
    <cellStyle name="数字 2 2 2 5 2 2 4 2" xfId="1020"/>
    <cellStyle name="Accent1 14" xfId="1021"/>
    <cellStyle name="数字 2 2 2 10 2 4" xfId="1022"/>
    <cellStyle name="Accent5 - 40% 3" xfId="1023"/>
    <cellStyle name="好_全省2008年财政收支数据1_Book1 5 4" xfId="1024"/>
    <cellStyle name="Accent1 - 20% 4 2 3" xfId="1025"/>
    <cellStyle name="表标题 4 2 8 7 2 2" xfId="1026"/>
    <cellStyle name="Accent3 2 2 2 5" xfId="1027"/>
    <cellStyle name="数字 2 2 2 5 2 2 4 2 2" xfId="1028"/>
    <cellStyle name="Accent1 14 2" xfId="1029"/>
    <cellStyle name="数字 2 2 2 10 2 4 2" xfId="1030"/>
    <cellStyle name="好_平邑_Book1 2 2 3" xfId="1031"/>
    <cellStyle name="Accent5 - 40% 3 2" xfId="1032"/>
    <cellStyle name="好_全省2008年财政收支数据1_Book1 5 4 2" xfId="1033"/>
    <cellStyle name="表标题 4 2 3 6 4" xfId="1034"/>
    <cellStyle name="Accent1 - 20% 4 2 3 2" xfId="1035"/>
    <cellStyle name="差_30云南_Book1 2 5" xfId="1036"/>
    <cellStyle name="小数 4 2 8 6 3 2 2" xfId="1037"/>
    <cellStyle name="Accent5 - 40% 4" xfId="1038"/>
    <cellStyle name="数字 2 2 2 10 2 5" xfId="1039"/>
    <cellStyle name="表标题 2 3 2 2 7 2" xfId="1040"/>
    <cellStyle name="Accent1 20" xfId="1041"/>
    <cellStyle name="Accent1 15" xfId="1042"/>
    <cellStyle name="数字 2 2 2 5 2 2 4 3" xfId="1043"/>
    <cellStyle name="Accent1 - 20% 4 2 4" xfId="1044"/>
    <cellStyle name="好_全省2008年财政收支数据1_Book1 5 5" xfId="1045"/>
    <cellStyle name="小数 3 2 5 4 3 3" xfId="1046"/>
    <cellStyle name="Accent3 - 20% 4 6" xfId="1047"/>
    <cellStyle name="Accent5 - 40% 4 2" xfId="1048"/>
    <cellStyle name="好_平邑_Book1 2 3 3" xfId="1049"/>
    <cellStyle name="数字 2 2 2 10 2 5 2" xfId="1050"/>
    <cellStyle name="数字 2 2 2 11" xfId="1051"/>
    <cellStyle name="好_27重庆 2 5" xfId="1052"/>
    <cellStyle name="表标题 3 2 5 5 2 3" xfId="1053"/>
    <cellStyle name="表标题 2 3 10 2 2 2 4" xfId="1054"/>
    <cellStyle name="Accent1 20 2" xfId="1055"/>
    <cellStyle name="Accent1 15 2" xfId="1056"/>
    <cellStyle name="Accent1 - 20% 4 2 4 2" xfId="1057"/>
    <cellStyle name="差_30云南_Book1 3 5" xfId="1058"/>
    <cellStyle name="Accent1 - 40% 3 2 2 4 2" xfId="1059"/>
    <cellStyle name="差_2010年工业园、乡镇和重点税源企业-上高1002_Book1 3 2 2 4 2" xfId="1060"/>
    <cellStyle name="Accent1 - 60% 3 2 6" xfId="1061"/>
    <cellStyle name="Accent4 21 3 2" xfId="1062"/>
    <cellStyle name="Accent4 16 3 2" xfId="1063"/>
    <cellStyle name="Accent1 - 20% 4 3" xfId="1064"/>
    <cellStyle name="Accent1 - 20% 4 3 2" xfId="1065"/>
    <cellStyle name="好_全省2008年财政收支数据1_Book1 6 3" xfId="1066"/>
    <cellStyle name="Accent3 5 2 5" xfId="1067"/>
    <cellStyle name="好_2008年宜春市全市乡镇和重点情况 3 3 2 2" xfId="1068"/>
    <cellStyle name="Accent1 17 4 2" xfId="1069"/>
    <cellStyle name="差_2006年33甘肃 4 2 5" xfId="1070"/>
    <cellStyle name="Accent1 - 20% 4 3 3" xfId="1071"/>
    <cellStyle name="Accent1 - 20% 4 4" xfId="1072"/>
    <cellStyle name="Accent1 - 20% 4 4 2" xfId="1073"/>
    <cellStyle name="好_全省2008年财政收支数据1_Book1 7 3" xfId="1074"/>
    <cellStyle name="Accent6 20 4 2" xfId="1075"/>
    <cellStyle name="Accent6 15 4 2" xfId="1076"/>
    <cellStyle name="表标题 4 2 7 5 2 3 2" xfId="1077"/>
    <cellStyle name="好_2008年宜春市全市乡镇和重点情况_Book1 2 2 2 4" xfId="1078"/>
    <cellStyle name="小数 5 3 4 5" xfId="1079"/>
    <cellStyle name="好_30云南 5 2 2" xfId="1080"/>
    <cellStyle name="Accent1 - 20% 4 5" xfId="1081"/>
    <cellStyle name="表标题 5 2 2 3 3 2" xfId="1082"/>
    <cellStyle name="Accent6 - 60% 4 2 2" xfId="1083"/>
    <cellStyle name="千位分隔[0] 2 3 2 7" xfId="1084"/>
    <cellStyle name="Accent6 - 60% 4 2 2 2" xfId="1085"/>
    <cellStyle name="Accent1 - 20% 4 5 2" xfId="1086"/>
    <cellStyle name="表标题 5 2 2 3 3 2 2" xfId="1087"/>
    <cellStyle name="Accent6 - 60% 4 2 3" xfId="1088"/>
    <cellStyle name="千位分隔[0] 2 3 2 8" xfId="1089"/>
    <cellStyle name="Accent3 - 40% 4 2" xfId="1090"/>
    <cellStyle name="Accent1 - 20% 4 6" xfId="1091"/>
    <cellStyle name="表标题 5 2 2 3 3 3" xfId="1092"/>
    <cellStyle name="Accent1 - 60% 4 3 2" xfId="1093"/>
    <cellStyle name="差_2006年27重庆_Book1 3 2 4 3" xfId="1094"/>
    <cellStyle name="Accent4 12 2 3 2" xfId="1095"/>
    <cellStyle name="差_2010年工业园、乡镇和重点税源企业-上高1002_Book1 3 5 3" xfId="1096"/>
    <cellStyle name="Accent1 - 20% 5" xfId="1097"/>
    <cellStyle name="好_07临沂 2 2 3 4" xfId="1098"/>
    <cellStyle name="好_28四川 2 3 3 2" xfId="1099"/>
    <cellStyle name="Accent4 10 3" xfId="1100"/>
    <cellStyle name="Accent1 - 60% 3 3 5" xfId="1101"/>
    <cellStyle name="小数 3 2 9 4 3 2" xfId="1102"/>
    <cellStyle name="Accent3 - 60% 4 5" xfId="1103"/>
    <cellStyle name="数字 2 2 2 4 4 3 2" xfId="1104"/>
    <cellStyle name="Accent1 - 20% 5 2" xfId="1105"/>
    <cellStyle name="Accent4 10 3 3" xfId="1106"/>
    <cellStyle name="Accent1 18 3 2" xfId="1107"/>
    <cellStyle name="Accent2 11 2 5" xfId="1108"/>
    <cellStyle name="Accent1 8 2 2 2" xfId="1109"/>
    <cellStyle name="好_！！！2010年工业园、乡镇和重点税源企业格式_Book1 2 2 3 2" xfId="1110"/>
    <cellStyle name="Accent1 6" xfId="1111"/>
    <cellStyle name="Input [yellow] 5 2 2" xfId="1112"/>
    <cellStyle name="差_2006年27重庆 3 5" xfId="1113"/>
    <cellStyle name="Accent1 - 20% 5 2 3" xfId="1114"/>
    <cellStyle name="差_34青海 3 2 5 2" xfId="1115"/>
    <cellStyle name="Accent4 21 4 2" xfId="1116"/>
    <cellStyle name="Accent4 16 4 2" xfId="1117"/>
    <cellStyle name="Accent1 - 20% 5 3" xfId="1118"/>
    <cellStyle name="Accent2 5" xfId="1119"/>
    <cellStyle name="好_30云南_Book1 3 2 2 2 2" xfId="1120"/>
    <cellStyle name="差_2006年27重庆 4 4" xfId="1121"/>
    <cellStyle name="数字 2 3 6 3 4 2 2" xfId="1122"/>
    <cellStyle name="表标题 3 2 2 5 6" xfId="1123"/>
    <cellStyle name="Accent1 - 20% 5 3 2" xfId="1124"/>
    <cellStyle name="Accent1 - 20% 5 4" xfId="1125"/>
    <cellStyle name="差_2006年27重庆 5 4" xfId="1126"/>
    <cellStyle name="Accent3 5" xfId="1127"/>
    <cellStyle name="Accent1 - 60% 2 2 3" xfId="1128"/>
    <cellStyle name="好_30云南_Book1 3 2 2 3 2" xfId="1129"/>
    <cellStyle name="Accent1 - 20% 5 4 2" xfId="1130"/>
    <cellStyle name="数字 2 3 8 2 2 6" xfId="1131"/>
    <cellStyle name="Accent6 15 5 2" xfId="1132"/>
    <cellStyle name="好_2008年宜春市全市乡镇和重点情况_Book1 2 2 3 4" xfId="1133"/>
    <cellStyle name="小数 5 3 5 5" xfId="1134"/>
    <cellStyle name="好_30云南 5 3 2" xfId="1135"/>
    <cellStyle name="Accent1 - 20% 5 5" xfId="1136"/>
    <cellStyle name="表标题 5 2 2 3 4 2" xfId="1137"/>
    <cellStyle name="Accent6 - 60% 4 3 2" xfId="1138"/>
    <cellStyle name="千位分隔[0] 2 3 3 7" xfId="1139"/>
    <cellStyle name="Accent1 - 60% 4 3 3" xfId="1140"/>
    <cellStyle name="强调 2 4 2 2 2" xfId="1141"/>
    <cellStyle name="好_平邑_Book1 3 2 3 2" xfId="1142"/>
    <cellStyle name="Accent4 9 6" xfId="1143"/>
    <cellStyle name="数字 2 2 2 10 3 4 2 2" xfId="1144"/>
    <cellStyle name="Accent1 - 60% 8 2" xfId="1145"/>
    <cellStyle name="常规 2 4 2 2 3" xfId="1146"/>
    <cellStyle name="好_28四川 2 3 3 3" xfId="1147"/>
    <cellStyle name="Accent1 - 20% 6" xfId="1148"/>
    <cellStyle name="后继超级链接 7 2" xfId="1149"/>
    <cellStyle name="Accent1 - 20% 6 2" xfId="1150"/>
    <cellStyle name="差_同德_Book1 2 2 2 2 4" xfId="1151"/>
    <cellStyle name="好_33甘肃 2 4" xfId="1152"/>
    <cellStyle name="Accent1 - 20% 7" xfId="1153"/>
    <cellStyle name="常规 5 2 3 2 2" xfId="1154"/>
    <cellStyle name="后继超级链接 7 3" xfId="1155"/>
    <cellStyle name="Accent1 - 20% 7 2" xfId="1156"/>
    <cellStyle name="常规 6 4 2 4" xfId="1157"/>
    <cellStyle name="好_33甘肃 3 4" xfId="1158"/>
    <cellStyle name="Accent1 - 60% 5" xfId="1159"/>
    <cellStyle name="Accent1 - 20% 8" xfId="1160"/>
    <cellStyle name="常规 5 2 3 2 3" xfId="1161"/>
    <cellStyle name="千位分隔[0] 2 4 3 4" xfId="1162"/>
    <cellStyle name="表标题 2 2 4 2 2 2 2" xfId="1163"/>
    <cellStyle name="表标题 2 2 3 9" xfId="1164"/>
    <cellStyle name="小数 2 2 2 11 2 4 2" xfId="1165"/>
    <cellStyle name="Accent3 - 60% 3 2 3 2" xfId="1166"/>
    <cellStyle name="差_2010年工业园、乡镇和重点税源企业-上高1002 4 2 7" xfId="1167"/>
    <cellStyle name="Accent1 - 60% 3 2 2 3 2" xfId="1168"/>
    <cellStyle name="Accent1 - 20% 8 2" xfId="1169"/>
    <cellStyle name="常规 6 4 3 4" xfId="1170"/>
    <cellStyle name="好_33甘肃 4 4" xfId="1171"/>
    <cellStyle name="Accent5 2 3 5" xfId="1172"/>
    <cellStyle name="表标题 2 3 2 5 3 3" xfId="1173"/>
    <cellStyle name="Accent1 - 40%" xfId="1174"/>
    <cellStyle name="差_2010年工业园、乡镇和重点税源企业-上高1002_Book1" xfId="1175"/>
    <cellStyle name="差_平邑 8" xfId="1176"/>
    <cellStyle name="常规 16 3 2 3" xfId="1177"/>
    <cellStyle name="Accent6 19 5" xfId="1178"/>
    <cellStyle name="好_27重庆_Book1 2 2 2 2" xfId="1179"/>
    <cellStyle name="数字 5 9 3 5 2" xfId="1180"/>
    <cellStyle name="Header2 2 5 2 5 2" xfId="1181"/>
    <cellStyle name="表标题 5 6 3 6" xfId="1182"/>
    <cellStyle name="小数 2 3 10 4 4 2" xfId="1183"/>
    <cellStyle name="小数 2 2 2 7 5 2" xfId="1184"/>
    <cellStyle name="数字 5 3 5 3" xfId="1185"/>
    <cellStyle name="数字 2 3 4 2 2 3" xfId="1186"/>
    <cellStyle name="表标题 2 2 2 4 3 3 4" xfId="1187"/>
    <cellStyle name="小数 7 3 2" xfId="1188"/>
    <cellStyle name="表标题 2 3 2 5 3 3 2" xfId="1189"/>
    <cellStyle name="Accent1 - 40% 2" xfId="1190"/>
    <cellStyle name="差_2010年工业园、乡镇和重点税源企业-上高1002_Book1 2" xfId="1191"/>
    <cellStyle name="Accent1 - 40% 2 2" xfId="1192"/>
    <cellStyle name="差_2010年工业园、乡镇和重点税源企业-上高1002_Book1 2 2" xfId="1193"/>
    <cellStyle name="好_平邑_Book1 2 2 6" xfId="1194"/>
    <cellStyle name="数字 2 2 2 10 2 4 5" xfId="1195"/>
    <cellStyle name="Accent5 - 40% 3 5" xfId="1196"/>
    <cellStyle name="数字 2 4 2 2 4 2 2" xfId="1197"/>
    <cellStyle name="Accent1 14 5" xfId="1198"/>
    <cellStyle name="差_2006年28四川 4 4" xfId="1199"/>
    <cellStyle name="Accent1 - 40% 2 2 2" xfId="1200"/>
    <cellStyle name="差_2010年工业园、乡镇和重点税源企业-上高1002_Book1 2 2 2" xfId="1201"/>
    <cellStyle name="好_05潍坊 3" xfId="1202"/>
    <cellStyle name="数字 3 2 7 2 4 2" xfId="1203"/>
    <cellStyle name="千位分隔[0] 2 2 2 3 4" xfId="1204"/>
    <cellStyle name="差_2006年27重庆 6" xfId="1205"/>
    <cellStyle name="表标题 2 4 7 3" xfId="1206"/>
    <cellStyle name="表标题 2 2 2 13 2 4" xfId="1207"/>
    <cellStyle name="Accent5 - 40% 3 5 2" xfId="1208"/>
    <cellStyle name="数字 2 2 2 10 2 4 5 2" xfId="1209"/>
    <cellStyle name="Accent3 2 3 5" xfId="1210"/>
    <cellStyle name="表标题 5 2 4 2 3" xfId="1211"/>
    <cellStyle name="Accent1 14 5 2" xfId="1212"/>
    <cellStyle name="Input [yellow] 3 10 3 4" xfId="1213"/>
    <cellStyle name="好_05潍坊 3 2 2" xfId="1214"/>
    <cellStyle name="差_2010年工业园、乡镇和重点税源企业-上高1002_Book1 2 2 2 2 2" xfId="1215"/>
    <cellStyle name="Accent1 - 40% 2 2 2 2 2" xfId="1216"/>
    <cellStyle name="好_05潍坊 6 2" xfId="1217"/>
    <cellStyle name="差_2010年工业园、乡镇和重点税源企业-上高1002_Book1 2 2 5 2" xfId="1218"/>
    <cellStyle name="Accent1 - 40% 2 2 5 2" xfId="1219"/>
    <cellStyle name="表标题 2 3 4 5 3 4" xfId="1220"/>
    <cellStyle name="Accent5 - 20% 3 4 2" xfId="1221"/>
    <cellStyle name="数字 3 2 9 2 10" xfId="1222"/>
    <cellStyle name="Accent3 29" xfId="1223"/>
    <cellStyle name="Accent3 34" xfId="1224"/>
    <cellStyle name="Accent6 - 20% 8" xfId="1225"/>
    <cellStyle name="好_05潍坊 3 2 3" xfId="1226"/>
    <cellStyle name="差_2010年工业园、乡镇和重点税源企业-上高1002_Book1 2 2 2 2 3" xfId="1227"/>
    <cellStyle name="Accent1 - 40% 2 2 2 2 3" xfId="1228"/>
    <cellStyle name="差_2006年27重庆 6 3" xfId="1229"/>
    <cellStyle name="Accent1 - 60% 2 3 2" xfId="1230"/>
    <cellStyle name="Accent4 4" xfId="1231"/>
    <cellStyle name="好_05潍坊 3 3" xfId="1232"/>
    <cellStyle name="差_2010年工业园、乡镇和重点税源企业-上高1002_Book1 2 2 2 3" xfId="1233"/>
    <cellStyle name="Accent1 - 40% 2 2 2 3" xfId="1234"/>
    <cellStyle name="差_2006年28四川 4 4 3" xfId="1235"/>
    <cellStyle name="数字 4 2 6 5" xfId="1236"/>
    <cellStyle name="差_2006年30云南 2 6" xfId="1237"/>
    <cellStyle name="Accent1 - 60% 2 3 2 2" xfId="1238"/>
    <cellStyle name="Accent4 4 2" xfId="1239"/>
    <cellStyle name="常规_进度表" xfId="1240"/>
    <cellStyle name="好_05潍坊 3 3 2" xfId="1241"/>
    <cellStyle name="差_2010年工业园、乡镇和重点税源企业-上高1002_Book1 2 2 2 3 2" xfId="1242"/>
    <cellStyle name="Accent1 - 40% 2 2 2 3 2" xfId="1243"/>
    <cellStyle name="小数 2 3 9 2 2 3" xfId="1244"/>
    <cellStyle name="数字 4 2 7 5" xfId="1245"/>
    <cellStyle name="差_2006年30云南 3 6" xfId="1246"/>
    <cellStyle name="Accent1 - 60% 2 3 3 2" xfId="1247"/>
    <cellStyle name="Accent4 5 2" xfId="1248"/>
    <cellStyle name="好_05潍坊 3 4 2" xfId="1249"/>
    <cellStyle name="差_2010年工业园、乡镇和重点税源企业-上高1002_Book1 2 2 2 4 2" xfId="1250"/>
    <cellStyle name="Accent1 - 40% 2 2 2 4 2" xfId="1251"/>
    <cellStyle name="小数 2 3 9 2 3 3" xfId="1252"/>
    <cellStyle name="表标题 2 2 2 3 2 5 2 2 2" xfId="1253"/>
    <cellStyle name="Accent1 - 60% 2 3 4" xfId="1254"/>
    <cellStyle name="Accent4 6" xfId="1255"/>
    <cellStyle name="好_05潍坊 3 5" xfId="1256"/>
    <cellStyle name="差_2010年工业园、乡镇和重点税源企业-上高1002_Book1 2 2 2 5" xfId="1257"/>
    <cellStyle name="Accent1 - 40% 2 2 2 5" xfId="1258"/>
    <cellStyle name="表标题 2 2 2 3 2 5 2 3" xfId="1259"/>
    <cellStyle name="常规 8 2 2 2 4" xfId="1260"/>
    <cellStyle name="Accent1 10 2 4" xfId="1261"/>
    <cellStyle name="好_05潍坊 4 2" xfId="1262"/>
    <cellStyle name="差_2010年工业园、乡镇和重点税源企业-上高1002_Book1 2 2 3 2" xfId="1263"/>
    <cellStyle name="Accent1 - 40% 2 2 3 2" xfId="1264"/>
    <cellStyle name="差_2006年28四川 4 5 2" xfId="1265"/>
    <cellStyle name="Accent2 9 2 3" xfId="1266"/>
    <cellStyle name="差_2008年宜春市全市乡镇和重点情况 2 3 3 2" xfId="1267"/>
    <cellStyle name="Accent5 - 20% 3 2 2" xfId="1268"/>
    <cellStyle name="表标题 5 17 2" xfId="1269"/>
    <cellStyle name="常规 8 2 2 2 5" xfId="1270"/>
    <cellStyle name="Accent1 10 2 5" xfId="1271"/>
    <cellStyle name="差_2006年27重庆 7 3" xfId="1272"/>
    <cellStyle name="Accent1 - 60% 2 4 2" xfId="1273"/>
    <cellStyle name="Accent5 4" xfId="1274"/>
    <cellStyle name="好_05潍坊 4 3" xfId="1275"/>
    <cellStyle name="差_2010年工业园、乡镇和重点税源企业-上高1002_Book1 2 2 3 3" xfId="1276"/>
    <cellStyle name="Accent1 - 40% 2 2 3 3" xfId="1277"/>
    <cellStyle name="Accent2 9 2 4" xfId="1278"/>
    <cellStyle name="差_2008年宜春市全市乡镇和重点情况 2 3 3 3" xfId="1279"/>
    <cellStyle name="Accent5 - 20% 3 2 3" xfId="1280"/>
    <cellStyle name="表标题 2 2 4 4 5 2" xfId="1281"/>
    <cellStyle name="Accent2 12 2 5" xfId="1282"/>
    <cellStyle name="Accent1 19 3 2" xfId="1283"/>
    <cellStyle name="Accent4 11 3 3" xfId="1284"/>
    <cellStyle name="差_2006年28四川 4 7" xfId="1285"/>
    <cellStyle name="好_05潍坊 6" xfId="1286"/>
    <cellStyle name="差_2010年工业园、乡镇和重点税源企业-上高1002_Book1 2 2 5" xfId="1287"/>
    <cellStyle name="Accent1 - 40% 2 2 5" xfId="1288"/>
    <cellStyle name="表标题 4 2 10 2 2 3 3 2" xfId="1289"/>
    <cellStyle name="差_2008年宜春市全市乡镇和重点情况 2 3 5" xfId="1290"/>
    <cellStyle name="Accent5 - 20% 3 4" xfId="1291"/>
    <cellStyle name="数字 2 2 2 7 2 4 4 2 2" xfId="1292"/>
    <cellStyle name="Accent1 14 6" xfId="1293"/>
    <cellStyle name="差_2006年33甘肃 6 2" xfId="1294"/>
    <cellStyle name="Accent2 - 60% 2 2 6" xfId="1295"/>
    <cellStyle name="Accent2 12 3" xfId="1296"/>
    <cellStyle name="数字 6 6 3 2 2" xfId="1297"/>
    <cellStyle name="表标题 2 2 2 8 9" xfId="1298"/>
    <cellStyle name="Accent1 - 60% 2 2 5 2" xfId="1299"/>
    <cellStyle name="Accent3 7 2" xfId="1300"/>
    <cellStyle name="差_2010年工业园、乡镇和重点税源企业-上高1002_Book1 2 3" xfId="1301"/>
    <cellStyle name="Accent1 - 40% 2 3" xfId="1302"/>
    <cellStyle name="差_2010年工业园、乡镇和重点税源企业-上高1002_Book1 2 5" xfId="1303"/>
    <cellStyle name="Accent1 - 40% 2 5" xfId="1304"/>
    <cellStyle name="差_2010年工业园、乡镇和重点税源企业-上高1002_Book1 2 3 2" xfId="1305"/>
    <cellStyle name="Accent1 - 40% 2 3 2" xfId="1306"/>
    <cellStyle name="表标题 4 2 7 2 4 6" xfId="1307"/>
    <cellStyle name="差_2006年28四川 5 4" xfId="1308"/>
    <cellStyle name="Accent3 12" xfId="1309"/>
    <cellStyle name="差_2010年工业园、乡镇和重点税源企业-上高1002_Book1 4 5" xfId="1310"/>
    <cellStyle name="Accent1 - 40% 4 5" xfId="1311"/>
    <cellStyle name="差_2006年27重庆_Book1 3 3 4" xfId="1312"/>
    <cellStyle name="差_2010年工业园、乡镇和重点税源企业-上高1002_Book1 2 5 2" xfId="1313"/>
    <cellStyle name="Accent1 - 40% 2 5 2" xfId="1314"/>
    <cellStyle name="数字 3 2 5 2 4 4 3" xfId="1315"/>
    <cellStyle name="Input [yellow] 3 7" xfId="1316"/>
    <cellStyle name="差_2010年工业园、乡镇和重点税源企业-上高1002_Book1 2 3 2 2" xfId="1317"/>
    <cellStyle name="Accent1 - 40% 2 3 2 2" xfId="1318"/>
    <cellStyle name="差_2006年28四川 5 4 2" xfId="1319"/>
    <cellStyle name="Accent3 12 2" xfId="1320"/>
    <cellStyle name="表标题 5 11 2 3 4" xfId="1321"/>
    <cellStyle name="Accent1 - 60% 3 3 2" xfId="1322"/>
    <cellStyle name="差_2010年工业园、乡镇和重点税源企业-上高1002_Book1 4 6" xfId="1323"/>
    <cellStyle name="Accent1 - 40% 4 6" xfId="1324"/>
    <cellStyle name="差_2006年27重庆_Book1 3 3 5" xfId="1325"/>
    <cellStyle name="Accent3 - 60% 4 2" xfId="1326"/>
    <cellStyle name="差_2010年工业园、乡镇和重点税源企业-上高1002_Book1 2 3 2 3" xfId="1327"/>
    <cellStyle name="Accent1 - 40% 2 3 2 3" xfId="1328"/>
    <cellStyle name="Accent3 12 3" xfId="1329"/>
    <cellStyle name="Accent1 11 2 4" xfId="1330"/>
    <cellStyle name="Accent3 10 3 2" xfId="1331"/>
    <cellStyle name="常规 8 2 2 2 2 3" xfId="1332"/>
    <cellStyle name="小数 2 2 2 4 6 4" xfId="1333"/>
    <cellStyle name="表标题 3 2 4 3 2 2 2 2" xfId="1334"/>
    <cellStyle name="Accent1 10 2 2 3" xfId="1335"/>
    <cellStyle name="小数 2 2 2 10 2 3" xfId="1336"/>
    <cellStyle name="Accent3 - 60% 2 2 2" xfId="1337"/>
    <cellStyle name="差_2010年工业园、乡镇和重点税源企业-上高1002_Book1 5 5" xfId="1338"/>
    <cellStyle name="Accent1 - 40% 5 5" xfId="1339"/>
    <cellStyle name="表标题 3 2 3 5 2 3 2" xfId="1340"/>
    <cellStyle name="表标题 4 2 9 2 5 2 2 2" xfId="1341"/>
    <cellStyle name="表标题 2 3 3 2 2 3 2 3" xfId="1342"/>
    <cellStyle name="表标题 2 2 2 5 2 5 2" xfId="1343"/>
    <cellStyle name="Accent2 - 60% 7" xfId="1344"/>
    <cellStyle name="差_2010年工业园、乡镇和重点税源企业-上高1002_Book1 2 3 3 2" xfId="1345"/>
    <cellStyle name="Accent1 - 40% 2 3 3 2" xfId="1346"/>
    <cellStyle name="Accent3 13 2" xfId="1347"/>
    <cellStyle name="Accent5 - 20% 4 2 2" xfId="1348"/>
    <cellStyle name="差_2010年工业园、乡镇和重点税源企业-上高1002_Book1 2 3 4" xfId="1349"/>
    <cellStyle name="Accent1 - 40% 2 3 4" xfId="1350"/>
    <cellStyle name="差_2006年28四川 5 6" xfId="1351"/>
    <cellStyle name="Accent3 14" xfId="1352"/>
    <cellStyle name="Input [yellow] 3 6 3 2 2 2" xfId="1353"/>
    <cellStyle name="Accent5 - 20% 4 3" xfId="1354"/>
    <cellStyle name="差_2010年工业园、乡镇和重点税源企业-上高1002_Book1 2 3 4 2" xfId="1355"/>
    <cellStyle name="Accent1 - 40% 2 3 4 2" xfId="1356"/>
    <cellStyle name="Accent3 14 2" xfId="1357"/>
    <cellStyle name="表标题 2 3 11 2 3 2 3" xfId="1358"/>
    <cellStyle name="Accent5 - 20% 4 3 2" xfId="1359"/>
    <cellStyle name="常规 15 3 2 2 2" xfId="1360"/>
    <cellStyle name="Accent1 19 4 2" xfId="1361"/>
    <cellStyle name="小数 3 2 8 7" xfId="1362"/>
    <cellStyle name="数字 2 2 2 3 7" xfId="1363"/>
    <cellStyle name="表标题 2 2 2 3 3 3 3 2" xfId="1364"/>
    <cellStyle name="Accent3 7 2 5" xfId="1365"/>
    <cellStyle name="小数 2 2 3 3 2" xfId="1366"/>
    <cellStyle name="Header2 2 6" xfId="1367"/>
    <cellStyle name="Input [yellow] 2 2 10 2" xfId="1368"/>
    <cellStyle name="小数 4 2 8 2 4 4 2 2" xfId="1369"/>
    <cellStyle name="差_2010年工业园、乡镇和重点税源企业-上高1002_Book1 2 3 5" xfId="1370"/>
    <cellStyle name="Accent1 - 40% 2 3 5" xfId="1371"/>
    <cellStyle name="差_2006年28四川 5 7" xfId="1372"/>
    <cellStyle name="Accent3 15" xfId="1373"/>
    <cellStyle name="Accent3 20" xfId="1374"/>
    <cellStyle name="Accent5 - 20% 4 4" xfId="1375"/>
    <cellStyle name="差_2010年工业园、乡镇和重点税源企业-上高1002_Book1 3" xfId="1376"/>
    <cellStyle name="Accent1 - 40% 3" xfId="1377"/>
    <cellStyle name="表标题 4 2 6 5 2 4" xfId="1378"/>
    <cellStyle name="Accent1 15 5" xfId="1379"/>
    <cellStyle name="Accent1 20 5" xfId="1380"/>
    <cellStyle name="数字 2 2 2 10 2 5 5" xfId="1381"/>
    <cellStyle name="好_平邑_Book1 2 3 6" xfId="1382"/>
    <cellStyle name="Accent5 - 40% 4 5" xfId="1383"/>
    <cellStyle name="差_2010年工业园、乡镇和重点税源企业-上高1002_Book1 3 2" xfId="1384"/>
    <cellStyle name="Accent1 - 40% 3 2" xfId="1385"/>
    <cellStyle name="表标题 3 2 2 3 2 3" xfId="1386"/>
    <cellStyle name="差_2010年工业园、乡镇和重点税源企业-上高1002_Book1 4 3 3" xfId="1387"/>
    <cellStyle name="Accent1 - 40% 4 3 3" xfId="1388"/>
    <cellStyle name="差_2006年27重庆_Book1 3 3 2 3" xfId="1389"/>
    <cellStyle name="数字 5 9 2 3 5" xfId="1390"/>
    <cellStyle name="Accent2 13 2 3 2" xfId="1391"/>
    <cellStyle name="数字 2 2 4 3 5" xfId="1392"/>
    <cellStyle name="好_2006年22湖南_Book1 2 3 4 2" xfId="1393"/>
    <cellStyle name="差_2010年工业园、乡镇和重点税源企业-上高1002_Book1 3 2 3 2" xfId="1394"/>
    <cellStyle name="Accent1 - 40% 3 2 3 2" xfId="1395"/>
    <cellStyle name="Accent3 9 2 3" xfId="1396"/>
    <cellStyle name="Accent2 14 3 3" xfId="1397"/>
    <cellStyle name="差_2010年工业园、乡镇和重点税源企业-上高1002_Book1 3 2 3 3" xfId="1398"/>
    <cellStyle name="Accent1 - 40% 3 2 3 3" xfId="1399"/>
    <cellStyle name="好_28四川 3 5 2" xfId="1400"/>
    <cellStyle name="Accent3 9 2 4" xfId="1401"/>
    <cellStyle name="表标题 2 3 4 2 4 2 2 2" xfId="1402"/>
    <cellStyle name="Accent4 13 4 2" xfId="1403"/>
    <cellStyle name="差_07临沂 3 2 2 5" xfId="1404"/>
    <cellStyle name="表标题 3 2 4 3 4 3" xfId="1405"/>
    <cellStyle name="差_28四川 3 3 2 3" xfId="1406"/>
    <cellStyle name="Accent1 - 60% 5 2" xfId="1407"/>
    <cellStyle name="好_2010年工业园、乡镇和重点税源企业-上高1002 3 3 3" xfId="1408"/>
    <cellStyle name="Accent4 6 6" xfId="1409"/>
    <cellStyle name="数字 2 2 2 8 4 3 2" xfId="1410"/>
    <cellStyle name="表标题 3 3 2 4 2 3 2" xfId="1411"/>
    <cellStyle name="表标题 3 2 12 2 3 2" xfId="1412"/>
    <cellStyle name="好_2006年22湖南_Book1 2 3 5" xfId="1413"/>
    <cellStyle name="差_2010年工业园、乡镇和重点税源企业-上高1002_Book1 3 2 4" xfId="1414"/>
    <cellStyle name="表标题 2 2 2 10 2 4 2 2 2" xfId="1415"/>
    <cellStyle name="Accent1 - 40% 3 2 4" xfId="1416"/>
    <cellStyle name="好_平邑_Book1 3 6" xfId="1417"/>
    <cellStyle name="小数 3 2 5 5 6" xfId="1418"/>
    <cellStyle name="表标题 2 3 6 2 5 3" xfId="1419"/>
    <cellStyle name="表标题 5 11 4 2 4" xfId="1420"/>
    <cellStyle name="Accent1 - 60% 5 2 2" xfId="1421"/>
    <cellStyle name="Accent6 - 20% 4 4" xfId="1422"/>
    <cellStyle name="数字 2 2 4 4 5" xfId="1423"/>
    <cellStyle name="差_2010年工业园、乡镇和重点税源企业-上高1002_Book1 3 2 4 2" xfId="1424"/>
    <cellStyle name="表标题 2 2 2 10 2 4 2 2 2 2" xfId="1425"/>
    <cellStyle name="Accent1 - 40% 3 2 4 2" xfId="1426"/>
    <cellStyle name="数字 2 2 2 8 4 3 2 2" xfId="1427"/>
    <cellStyle name="差_27重庆 4 2 2 3" xfId="1428"/>
    <cellStyle name="好_2010年工业园、乡镇和重点税源企业-上高1002_Book1 4" xfId="1429"/>
    <cellStyle name="Accent3 9 3 3" xfId="1430"/>
    <cellStyle name="差_07临沂 3 2 2 6" xfId="1431"/>
    <cellStyle name="差_28四川 3 3 2 4" xfId="1432"/>
    <cellStyle name="Accent1 - 60% 5 3" xfId="1433"/>
    <cellStyle name="数字 2 2 2 8 4 3 3" xfId="1434"/>
    <cellStyle name="表标题 2 2 3 2 3 2 2 2 2" xfId="1435"/>
    <cellStyle name="好_2006年22湖南_Book1 2 3 6" xfId="1436"/>
    <cellStyle name="差_2010年工业园、乡镇和重点税源企业-上高1002_Book1 3 2 5" xfId="1437"/>
    <cellStyle name="表标题 2 2 2 10 2 4 2 2 3" xfId="1438"/>
    <cellStyle name="Accent1 - 40% 3 2 5" xfId="1439"/>
    <cellStyle name="好_平邑_Book1 4 6" xfId="1440"/>
    <cellStyle name="表标题 4 2 5 3 4 2 2" xfId="1441"/>
    <cellStyle name="表标题 2 3 6 2 6 3" xfId="1442"/>
    <cellStyle name="表标题 5 11 4 3 4" xfId="1443"/>
    <cellStyle name="Accent1 - 60% 5 3 2" xfId="1444"/>
    <cellStyle name="Accent6 - 20% 5 4" xfId="1445"/>
    <cellStyle name="数字 2 2 4 5 5" xfId="1446"/>
    <cellStyle name="差_2010年工业园、乡镇和重点税源企业-上高1002_Book1 3 2 5 2" xfId="1447"/>
    <cellStyle name="Accent1 - 40% 3 2 5 2" xfId="1448"/>
    <cellStyle name="数字 2 2 3 2 8" xfId="1449"/>
    <cellStyle name="Accent1 12 2 2 2" xfId="1450"/>
    <cellStyle name="常规 9 2 3 4 2" xfId="1451"/>
    <cellStyle name="表标题 2 3 10 2 2 5 2" xfId="1452"/>
    <cellStyle name="好_27重庆 5 3" xfId="1453"/>
    <cellStyle name="Accent6 11 4 2" xfId="1454"/>
    <cellStyle name="好_2006年22湖南_Book1 2 3 7" xfId="1455"/>
    <cellStyle name="差_2010年工业园、乡镇和重点税源企业-上高1002_Book1 3 2 6" xfId="1456"/>
    <cellStyle name="Accent1 - 40% 3 2 6" xfId="1457"/>
    <cellStyle name="表标题 4 2 8 2 4 3 2 2 2" xfId="1458"/>
    <cellStyle name="Accent1 - 60% 5 4" xfId="1459"/>
    <cellStyle name="Accent1 15 6" xfId="1460"/>
    <cellStyle name="好_平邑_Book1 2 3 7" xfId="1461"/>
    <cellStyle name="Accent5 - 40% 4 6" xfId="1462"/>
    <cellStyle name="差_2010年工业园、乡镇和重点税源企业-上高1002_Book1 3 3" xfId="1463"/>
    <cellStyle name="Accent1 - 40% 3 3" xfId="1464"/>
    <cellStyle name="差_2006年27重庆_Book1 3 2 2" xfId="1465"/>
    <cellStyle name="表标题 3 2 2 3 2 4" xfId="1466"/>
    <cellStyle name="好_2006年22湖南_Book1 2 4 3" xfId="1467"/>
    <cellStyle name="差_2006年27重庆_Book1 3 2 2 2" xfId="1468"/>
    <cellStyle name="差_2010年工业园、乡镇和重点税源企业-上高1002_Book1 3 3 2" xfId="1469"/>
    <cellStyle name="Accent1 - 40% 3 3 2" xfId="1470"/>
    <cellStyle name="好_2006年22湖南_Book1 4 3 4" xfId="1471"/>
    <cellStyle name="差_2010年工业园、乡镇和重点税源企业-上高1002_Book1 5 2 3" xfId="1472"/>
    <cellStyle name="Accent1 - 40% 5 2 3" xfId="1473"/>
    <cellStyle name="Header2 2 5 2 2 5" xfId="1474"/>
    <cellStyle name="差_平邑 5 5" xfId="1475"/>
    <cellStyle name="Accent3 8 2 2 2" xfId="1476"/>
    <cellStyle name="差_2010年工业园、乡镇和重点税源企业-上高1002_Book1 3 3 2 2" xfId="1477"/>
    <cellStyle name="Accent1 - 40% 3 3 2 2" xfId="1478"/>
    <cellStyle name="差_2006年27重庆_Book1 3 2 2 2 2" xfId="1479"/>
    <cellStyle name="Accent2 15 2 3" xfId="1480"/>
    <cellStyle name="Accent2 20 2 3" xfId="1481"/>
    <cellStyle name="差_2010年工业园、乡镇和重点税源企业-上高1002_Book1 3 3 2 3" xfId="1482"/>
    <cellStyle name="Accent1 - 40% 3 3 2 3" xfId="1483"/>
    <cellStyle name="差_2006年27重庆_Book1 3 2 2 2 3" xfId="1484"/>
    <cellStyle name="Accent2 15 2 4" xfId="1485"/>
    <cellStyle name="表标题 2 2 2 6 2 4 3" xfId="1486"/>
    <cellStyle name="差_28四川_Book1 3 3" xfId="1487"/>
    <cellStyle name="Accent4 14 3 2" xfId="1488"/>
    <cellStyle name="小数 2 3 7 9" xfId="1489"/>
    <cellStyle name="表标题 2 2 2 3 2 4 2 4" xfId="1490"/>
    <cellStyle name="表标题 3 2 4 3 3 2 2 2" xfId="1491"/>
    <cellStyle name="Accent1 11 2 2 3" xfId="1492"/>
    <cellStyle name="差_2010年工业园、乡镇和重点税源企业-上高1002_Book1 3 3 3 2" xfId="1493"/>
    <cellStyle name="Accent1 - 40% 3 3 3 2" xfId="1494"/>
    <cellStyle name="差_2006年27重庆_Book1 3 2 2 3 2" xfId="1495"/>
    <cellStyle name="差_2006年28四川 3 2 2 2 4" xfId="1496"/>
    <cellStyle name="Accent2 15 3 3" xfId="1497"/>
    <cellStyle name="好_月报分析0809_Book1 3 2 7" xfId="1498"/>
    <cellStyle name="好_28四川_Book1 4 2 4" xfId="1499"/>
    <cellStyle name="差_28四川 3 3 3 3" xfId="1500"/>
    <cellStyle name="Accent1 - 60% 6 2" xfId="1501"/>
    <cellStyle name="数字 4 2 9 9" xfId="1502"/>
    <cellStyle name="好_全省2008年财政收支数据1 4 2 2 3" xfId="1503"/>
    <cellStyle name="好_2010年工业园、乡镇和重点税源企业-上高1002 3 4 3" xfId="1504"/>
    <cellStyle name="Accent4 7 6" xfId="1505"/>
    <cellStyle name="差_2010年工业园、乡镇和重点税源企业-上高1002_Book1 3 3 4" xfId="1506"/>
    <cellStyle name="表标题 2 2 2 10 2 4 2 3 2" xfId="1507"/>
    <cellStyle name="Accent1 - 40% 3 3 4" xfId="1508"/>
    <cellStyle name="差_2006年27重庆_Book1 3 2 2 4" xfId="1509"/>
    <cellStyle name="差_2010年工业园、乡镇和重点税源企业-上高1002_Book1 3 3 4 2" xfId="1510"/>
    <cellStyle name="Accent1 - 40% 3 3 4 2" xfId="1511"/>
    <cellStyle name="差_2006年27重庆_Book1 3 2 2 4 2" xfId="1512"/>
    <cellStyle name="差_2010年工业园、乡镇和重点税源企业-上高1002_Book1 3 3 5" xfId="1513"/>
    <cellStyle name="Accent1 - 40% 3 3 5" xfId="1514"/>
    <cellStyle name="差_2006年27重庆_Book1 3 2 2 5" xfId="1515"/>
    <cellStyle name="差_2010年工业园、乡镇和重点税源企业-上高1002_Book1 3 4" xfId="1516"/>
    <cellStyle name="Accent1 - 40% 3 4" xfId="1517"/>
    <cellStyle name="差_2006年27重庆_Book1 3 2 3" xfId="1518"/>
    <cellStyle name="小数 2 3 9 8" xfId="1519"/>
    <cellStyle name="好_！！！2010年工业园、乡镇和重点税源企业格式 4 2 3 3" xfId="1520"/>
    <cellStyle name="表标题 2 2 2 3 2 4 4 3" xfId="1521"/>
    <cellStyle name="Accent1 11 2 4 2" xfId="1522"/>
    <cellStyle name="Accent5 - 20% 2 3 5" xfId="1523"/>
    <cellStyle name="差_2010年工业园、乡镇和重点税源企业-上高1002_Book1 4" xfId="1524"/>
    <cellStyle name="Accent1 - 40% 4" xfId="1525"/>
    <cellStyle name="差_2010年工业园、乡镇和重点税源企业-上高1002_Book1 4 3" xfId="1526"/>
    <cellStyle name="Accent1 - 40% 4 3" xfId="1527"/>
    <cellStyle name="差_2008年宜春市全市乡镇和重点情况_Book1 2 7" xfId="1528"/>
    <cellStyle name="差_2006年27重庆_Book1 3 3 2" xfId="1529"/>
    <cellStyle name="表标题 3 2 2 3 3 4" xfId="1530"/>
    <cellStyle name="好_2006年22湖南_Book1 3 4 3" xfId="1531"/>
    <cellStyle name="差_2006年27重庆_Book1 3 3 2 2" xfId="1532"/>
    <cellStyle name="差_2010年工业园、乡镇和重点税源企业-上高1002_Book1 4 3 2" xfId="1533"/>
    <cellStyle name="Accent1 - 40% 4 3 2" xfId="1534"/>
    <cellStyle name="差_2010年工业园、乡镇和重点税源企业-上高1002_Book1 4 4" xfId="1535"/>
    <cellStyle name="Accent1 - 40% 4 4" xfId="1536"/>
    <cellStyle name="数字 4 2 9 10 2" xfId="1537"/>
    <cellStyle name="差_2006年27重庆_Book1 3 3 3" xfId="1538"/>
    <cellStyle name="好_2006年22湖南_Book1 3 5 3" xfId="1539"/>
    <cellStyle name="差_2006年27重庆_Book1 3 3 3 2" xfId="1540"/>
    <cellStyle name="差_2010年工业园、乡镇和重点税源企业-上高1002_Book1 4 4 2" xfId="1541"/>
    <cellStyle name="Accent1 - 40% 4 4 2" xfId="1542"/>
    <cellStyle name="差_2010年工业园、乡镇和重点税源企业-上高1002_Book1 4 5 2" xfId="1543"/>
    <cellStyle name="Accent1 - 40% 4 5 2" xfId="1544"/>
    <cellStyle name="常规 16 2 2 5" xfId="1545"/>
    <cellStyle name="差_2006年27重庆_Book1 3 3 4 2" xfId="1546"/>
    <cellStyle name="差_2010年工业园、乡镇和重点税源企业-上高1002_Book1 5" xfId="1547"/>
    <cellStyle name="Accent1 - 40% 5" xfId="1548"/>
    <cellStyle name="差_同德_Book1 3 2 2 3 3" xfId="1549"/>
    <cellStyle name="Accent1 17 5" xfId="1550"/>
    <cellStyle name="常规 5 4 2 2 3" xfId="1551"/>
    <cellStyle name="表标题 2 3 12 3 2" xfId="1552"/>
    <cellStyle name="Header2 2 4 2 3 2" xfId="1553"/>
    <cellStyle name="表标题 2 3 9 2 7 2" xfId="1554"/>
    <cellStyle name="好_平邑 4 8" xfId="1555"/>
    <cellStyle name="差_2010年工业园、乡镇和重点税源企业-上高1002_Book1 5 2" xfId="1556"/>
    <cellStyle name="Accent1 - 40% 5 2" xfId="1557"/>
    <cellStyle name="差_2008年宜春市全市乡镇和重点情况_Book1 3 6" xfId="1558"/>
    <cellStyle name="表标题 3 2 2 3 4 3" xfId="1559"/>
    <cellStyle name="好_2006年22湖南_Book1 4 3 3" xfId="1560"/>
    <cellStyle name="差_2010年工业园、乡镇和重点税源企业-上高1002_Book1 5 2 2" xfId="1561"/>
    <cellStyle name="Accent1 - 40% 5 2 2" xfId="1562"/>
    <cellStyle name="数字 5 4 11" xfId="1563"/>
    <cellStyle name="Header2 2 5 2 2 4" xfId="1564"/>
    <cellStyle name="Accent6 - 60% 5 5" xfId="1565"/>
    <cellStyle name="Accent1 11 2 2" xfId="1566"/>
    <cellStyle name="常规 8 2 3 2 2" xfId="1567"/>
    <cellStyle name="Accent4 - 20% 7" xfId="1568"/>
    <cellStyle name="差_2010年工业园、乡镇和重点税源企业-上高1002_Book1 5 3" xfId="1569"/>
    <cellStyle name="Accent1 - 40% 5 3" xfId="1570"/>
    <cellStyle name="差_2008年宜春市全市乡镇和重点情况_Book1 3 7" xfId="1571"/>
    <cellStyle name="差_2006年27重庆_Book1 3 4 2" xfId="1572"/>
    <cellStyle name="Accent1 11 2 2 2" xfId="1573"/>
    <cellStyle name="表标题 2 2 2 3 2 4 2 3" xfId="1574"/>
    <cellStyle name="Accent4 - 20% 7 2" xfId="1575"/>
    <cellStyle name="小数 2 3 7 8" xfId="1576"/>
    <cellStyle name="好_2006年22湖南_Book1 4 4 3" xfId="1577"/>
    <cellStyle name="差_2010年工业园、乡镇和重点税源企业-上高1002_Book1 5 3 2" xfId="1578"/>
    <cellStyle name="Accent1 - 40% 5 3 2" xfId="1579"/>
    <cellStyle name="Accent1 11 2 3" xfId="1580"/>
    <cellStyle name="常规 8 2 3 2 3" xfId="1581"/>
    <cellStyle name="Accent4 - 20% 8" xfId="1582"/>
    <cellStyle name="常规 8 2 2 2 2 2" xfId="1583"/>
    <cellStyle name="小数 2 2 2 4 6 3" xfId="1584"/>
    <cellStyle name="Accent1 10 2 2 2" xfId="1585"/>
    <cellStyle name="差_2010年工业园、乡镇和重点税源企业-上高1002_Book1 5 4" xfId="1586"/>
    <cellStyle name="Accent1 - 40% 5 4" xfId="1587"/>
    <cellStyle name="差_2006年27重庆_Book1 3 4 3" xfId="1588"/>
    <cellStyle name="Input [yellow] 3 9 3 2 3" xfId="1589"/>
    <cellStyle name="Accent1 11 2 3 2" xfId="1590"/>
    <cellStyle name="好_！！！2010年工业园、乡镇和重点税源企业格式 4 2 2 3" xfId="1591"/>
    <cellStyle name="表标题 2 2 2 3 2 4 3 3" xfId="1592"/>
    <cellStyle name="Accent4 - 20% 8 2" xfId="1593"/>
    <cellStyle name="小数 2 3 8 8" xfId="1594"/>
    <cellStyle name="Accent5 - 20% 2 2 5" xfId="1595"/>
    <cellStyle name="差_2010年工业园、乡镇和重点税源企业-上高1002_Book1 5 4 2" xfId="1596"/>
    <cellStyle name="Accent1 - 40% 5 4 2" xfId="1597"/>
    <cellStyle name="好_2010年工业园、乡镇和重点税源企业-上高1002_Book1 10 2" xfId="1598"/>
    <cellStyle name="超级链接 2 4 2" xfId="1599"/>
    <cellStyle name="差_2010年工业园、乡镇和重点税源企业-上高1002_Book1 6" xfId="1600"/>
    <cellStyle name="Accent1 - 40% 6" xfId="1601"/>
    <cellStyle name="后继超链接 4 2 2 2" xfId="1602"/>
    <cellStyle name="好_月报分析0812 9" xfId="1603"/>
    <cellStyle name="Accent1 4 2 4 2" xfId="1604"/>
    <cellStyle name="Accent1 18 5" xfId="1605"/>
    <cellStyle name="差_07临沂 4 2 5" xfId="1606"/>
    <cellStyle name="好_34青海 2 2 5" xfId="1607"/>
    <cellStyle name="Accent5 - 60% 3 2 2 3" xfId="1608"/>
    <cellStyle name="表标题 2 3 12 4 2" xfId="1609"/>
    <cellStyle name="数字 5 8 3 4 2" xfId="1610"/>
    <cellStyle name="Header2 2 4 2 4 2" xfId="1611"/>
    <cellStyle name="差_2010年工业园、乡镇和重点税源企业-上高1002_Book1 6 2" xfId="1612"/>
    <cellStyle name="Accent1 - 40% 6 2" xfId="1613"/>
    <cellStyle name="差_2008年宜春市全市乡镇和重点情况_Book1 4 6" xfId="1614"/>
    <cellStyle name="Input [yellow] 3 11 2 2" xfId="1615"/>
    <cellStyle name="好_28四川_Book1" xfId="1616"/>
    <cellStyle name="Accent4 3 3 2 3" xfId="1617"/>
    <cellStyle name="超级链接 2 4 3" xfId="1618"/>
    <cellStyle name="差_2010年工业园、乡镇和重点税源企业-上高1002_Book1 7" xfId="1619"/>
    <cellStyle name="Accent1 - 40% 7" xfId="1620"/>
    <cellStyle name="常规 15 3 2 3" xfId="1621"/>
    <cellStyle name="Accent1 19 5" xfId="1622"/>
    <cellStyle name="好_34青海 2 3 5" xfId="1623"/>
    <cellStyle name="Accent5 - 60% 3 2 3 3" xfId="1624"/>
    <cellStyle name="数字 3 2 6 2 3 3 2 2" xfId="1625"/>
    <cellStyle name="表标题 2 3 12 5 2" xfId="1626"/>
    <cellStyle name="数字 5 8 3 5 2" xfId="1627"/>
    <cellStyle name="Header2 2 4 2 5 2" xfId="1628"/>
    <cellStyle name="数字 4 3 5 3" xfId="1629"/>
    <cellStyle name="数字 2 3 3 2 2 3" xfId="1630"/>
    <cellStyle name="常规 8 4 2 4" xfId="1631"/>
    <cellStyle name="差_2008年宜春市全市乡镇和重点情况_Book1 5 6" xfId="1632"/>
    <cellStyle name="差_2010年工业园、乡镇和重点税源企业-上高1002_Book1 7 2" xfId="1633"/>
    <cellStyle name="Accent1 - 40% 7 2" xfId="1634"/>
    <cellStyle name="小数 4 3 2 4 6" xfId="1635"/>
    <cellStyle name="差_2006年27重庆 2 4 3" xfId="1636"/>
    <cellStyle name="表标题 4 2 10 5 3 4" xfId="1637"/>
    <cellStyle name="Accent2 - 20% 2 2 6" xfId="1638"/>
    <cellStyle name="差_2010年工业园、乡镇和重点税源企业-上高1002_Book1 8" xfId="1639"/>
    <cellStyle name="Accent1 - 40% 8" xfId="1640"/>
    <cellStyle name="常规 2 2 2 2 3" xfId="1641"/>
    <cellStyle name="Accent1 - 40% 8 2" xfId="1642"/>
    <cellStyle name="Accent1 - 60% 3 5" xfId="1643"/>
    <cellStyle name="好_！！！最新2009年报表格式(含重点税源、乡镇、工业园) 2 2 5 2" xfId="1644"/>
    <cellStyle name="Accent3 - 60% 6" xfId="1645"/>
    <cellStyle name="Accent1 - 60%" xfId="1646"/>
    <cellStyle name="好_全省2008年财政收支数据1 2 2 2 7" xfId="1647"/>
    <cellStyle name="Accent1 - 60% 3 5 2" xfId="1648"/>
    <cellStyle name="Accent3 - 60% 6 2" xfId="1649"/>
    <cellStyle name="Accent3 - 20% 4" xfId="1650"/>
    <cellStyle name="表标题 2 2 2 4 5 3 4" xfId="1651"/>
    <cellStyle name="小数 9 3 2" xfId="1652"/>
    <cellStyle name="差_2006年22湖南_Book1 4 2 2 4" xfId="1653"/>
    <cellStyle name="Input [yellow] 2 2 3 3 3" xfId="1654"/>
    <cellStyle name="数字 3 2 14 4" xfId="1655"/>
    <cellStyle name="表标题 3 2 8 3 3 3" xfId="1656"/>
    <cellStyle name="Accent1 - 60% 2" xfId="1657"/>
    <cellStyle name="Accent1 15 2 4 2" xfId="1658"/>
    <cellStyle name="好_07临沂 6 2" xfId="1659"/>
    <cellStyle name="差_全省2008年财政收支数据1_Book1 4 2 7" xfId="1660"/>
    <cellStyle name="表标题 2 5 4 5 2" xfId="1661"/>
    <cellStyle name="Accent5 - 40% 4 2 4 2" xfId="1662"/>
    <cellStyle name="数字 3 2 14 4 2 2" xfId="1663"/>
    <cellStyle name="差_2006年27重庆 5 3" xfId="1664"/>
    <cellStyle name="Accent1 - 60% 2 2 2" xfId="1665"/>
    <cellStyle name="Accent3 4" xfId="1666"/>
    <cellStyle name="Accent1 - 60% 2 2 2 2 2" xfId="1667"/>
    <cellStyle name="Accent3 4 2 2" xfId="1668"/>
    <cellStyle name="Accent1 - 60% 2 2 2 2 3" xfId="1669"/>
    <cellStyle name="Accent3 4 2 3" xfId="1670"/>
    <cellStyle name="差_2006年27重庆 5 3 3" xfId="1671"/>
    <cellStyle name="Accent1 - 60% 2 2 2 3" xfId="1672"/>
    <cellStyle name="Accent3 4 3" xfId="1673"/>
    <cellStyle name="好_月报分析0812 3 2 2 7" xfId="1674"/>
    <cellStyle name="小数 4 9" xfId="1675"/>
    <cellStyle name="表标题 2 2 3 2 2 2" xfId="1676"/>
    <cellStyle name="Accent4 11 2 4 2" xfId="1677"/>
    <cellStyle name="Accent1 - 60% 2 2 2 3 2" xfId="1678"/>
    <cellStyle name="Accent3 4 3 2" xfId="1679"/>
    <cellStyle name="Accent1 14 3 2" xfId="1680"/>
    <cellStyle name="表标题 2 4 5 3" xfId="1681"/>
    <cellStyle name="Input [yellow] 10" xfId="1682"/>
    <cellStyle name="数字 3 2 7 2 2 2" xfId="1683"/>
    <cellStyle name="好_平邑_Book1 2 2 4 2" xfId="1684"/>
    <cellStyle name="Accent5 - 40% 3 3 2" xfId="1685"/>
    <cellStyle name="Accent1 - 60% 2 2 2 4" xfId="1686"/>
    <cellStyle name="Accent3 4 4" xfId="1687"/>
    <cellStyle name="Accent1 - 60% 2 2 2 4 2" xfId="1688"/>
    <cellStyle name="Accent3 4 4 2" xfId="1689"/>
    <cellStyle name="表标题 2 2 2 9 2 2 2 2" xfId="1690"/>
    <cellStyle name="小数 4 2 4 2 9 2" xfId="1691"/>
    <cellStyle name="Accent1 14 3 3" xfId="1692"/>
    <cellStyle name="表标题 2 4 5 4" xfId="1693"/>
    <cellStyle name="Input [yellow] 11" xfId="1694"/>
    <cellStyle name="数字 3 2 7 2 2 3" xfId="1695"/>
    <cellStyle name="好_平邑_Book1 2 2 4 3" xfId="1696"/>
    <cellStyle name="Accent5 - 40% 3 3 3" xfId="1697"/>
    <cellStyle name="Accent1 - 60% 2 2 2 5" xfId="1698"/>
    <cellStyle name="Accent3 4 5" xfId="1699"/>
    <cellStyle name="Accent1 12 6" xfId="1700"/>
    <cellStyle name="Accent6 - 60% 4" xfId="1701"/>
    <cellStyle name="小数 5 3 5 4 2 2" xfId="1702"/>
    <cellStyle name="Accent2 10 3" xfId="1703"/>
    <cellStyle name="差_2006年27重庆 5 4 2" xfId="1704"/>
    <cellStyle name="表标题 2 2 2 6 9" xfId="1705"/>
    <cellStyle name="好_！！！2010年工业园、乡镇和重点税源企业格式 2 3 2 4" xfId="1706"/>
    <cellStyle name="Accent1 - 60% 2 2 3 2" xfId="1707"/>
    <cellStyle name="Accent3 5 2" xfId="1708"/>
    <cellStyle name="差_2006年27重庆_Book1 2 2 7" xfId="1709"/>
    <cellStyle name="好_！！！2010年工业园、乡镇和重点税源企业格式_Book1 2 2 5 2" xfId="1710"/>
    <cellStyle name="Accent1 8 2 4 2" xfId="1711"/>
    <cellStyle name="差_2006年27重庆 5 5" xfId="1712"/>
    <cellStyle name="好_30云南_Book1 3 2 2 3 3" xfId="1713"/>
    <cellStyle name="Accent1 - 60% 2 2 4" xfId="1714"/>
    <cellStyle name="Accent3 6" xfId="1715"/>
    <cellStyle name="Accent1 13 6" xfId="1716"/>
    <cellStyle name="Accent2 11 3" xfId="1717"/>
    <cellStyle name="表标题 3 2 10 5 2 2 3" xfId="1718"/>
    <cellStyle name="表标题 2 2 2 7 9" xfId="1719"/>
    <cellStyle name="Accent1 - 60% 2 2 4 2" xfId="1720"/>
    <cellStyle name="Accent3 6 2" xfId="1721"/>
    <cellStyle name="差_2006年34青海_Book1 3 3 2" xfId="1722"/>
    <cellStyle name="表标题 2 3 5 3 2 2 2 2" xfId="1723"/>
    <cellStyle name="数字 6 6 3 2" xfId="1724"/>
    <cellStyle name="差_2006年27重庆 5 6" xfId="1725"/>
    <cellStyle name="Header2 3 2 2 2" xfId="1726"/>
    <cellStyle name="Accent1 - 60% 2 2 5" xfId="1727"/>
    <cellStyle name="Accent3 7" xfId="1728"/>
    <cellStyle name="数字 6 6 3 3" xfId="1729"/>
    <cellStyle name="差_2006年27重庆 5 7" xfId="1730"/>
    <cellStyle name="Accent1 - 60% 2 2 6" xfId="1731"/>
    <cellStyle name="Accent3 8" xfId="1732"/>
    <cellStyle name="Accent1 15 2 5" xfId="1733"/>
    <cellStyle name="表标题 2 3 2 2 2 4 2" xfId="1734"/>
    <cellStyle name="Accent3 14 3 3" xfId="1735"/>
    <cellStyle name="Header2 2 10 2 2 4 2" xfId="1736"/>
    <cellStyle name="表标题 3 3 3 2 2 2 2" xfId="1737"/>
    <cellStyle name="数字 2 2 6 3" xfId="1738"/>
    <cellStyle name="好_07临沂 7" xfId="1739"/>
    <cellStyle name="表标题 2 5 4 6" xfId="1740"/>
    <cellStyle name="Accent5 - 40% 4 2 5" xfId="1741"/>
    <cellStyle name="数字 3 2 14 4 3" xfId="1742"/>
    <cellStyle name="表标题 6 9 2" xfId="1743"/>
    <cellStyle name="Accent1 - 60% 2 3" xfId="1744"/>
    <cellStyle name="表标题 3 2 10 5 3 2 3" xfId="1745"/>
    <cellStyle name="数字 4 2 8 5" xfId="1746"/>
    <cellStyle name="差_2006年30云南 4 6" xfId="1747"/>
    <cellStyle name="Accent1 - 60% 2 3 4 2" xfId="1748"/>
    <cellStyle name="Accent4 6 2" xfId="1749"/>
    <cellStyle name="好_05潍坊 3 6" xfId="1750"/>
    <cellStyle name="差_2010年工业园、乡镇和重点税源企业-上高1002_Book1 2 2 2 6" xfId="1751"/>
    <cellStyle name="Accent1 - 60% 4 2 2 2" xfId="1752"/>
    <cellStyle name="数字 6 6 4 2" xfId="1753"/>
    <cellStyle name="Header2 3 2 3 2" xfId="1754"/>
    <cellStyle name="Accent1 - 60% 2 3 5" xfId="1755"/>
    <cellStyle name="Accent4 7" xfId="1756"/>
    <cellStyle name="数字 4 2 5 2 3 4 2" xfId="1757"/>
    <cellStyle name="Accent1 - 60% 2 4" xfId="1758"/>
    <cellStyle name="Accent1 - 60% 2 5" xfId="1759"/>
    <cellStyle name="小数 9 3 3" xfId="1760"/>
    <cellStyle name="表标题 4 2 9 3 3 2" xfId="1761"/>
    <cellStyle name="Input [yellow] 2 2 3 3 4" xfId="1762"/>
    <cellStyle name="数字 3 2 14 5" xfId="1763"/>
    <cellStyle name="表标题 3 2 8 3 3 4" xfId="1764"/>
    <cellStyle name="Accent1 - 60% 3" xfId="1765"/>
    <cellStyle name="Accent1 12 2 4" xfId="1766"/>
    <cellStyle name="Accent3 11 3 2" xfId="1767"/>
    <cellStyle name="表标题 2 2 2 5 2 3 3 2" xfId="1768"/>
    <cellStyle name="Accent6 11 6" xfId="1769"/>
    <cellStyle name="Accent1 - 60% 3 2 2 2" xfId="1770"/>
    <cellStyle name="小数 2 2 2 11 2 3" xfId="1771"/>
    <cellStyle name="差_2006年27重庆_Book1 3 2 5 2" xfId="1772"/>
    <cellStyle name="Accent3 - 60% 3 2 2" xfId="1773"/>
    <cellStyle name="Accent1 12 2 4 2" xfId="1774"/>
    <cellStyle name="Accent1 - 60% 4 2 5" xfId="1775"/>
    <cellStyle name="后继超级链接 2 2 2 2 2" xfId="1776"/>
    <cellStyle name="Accent4 39" xfId="1777"/>
    <cellStyle name="Accent4 44" xfId="1778"/>
    <cellStyle name="差_月报分析0812 3 5 3" xfId="1779"/>
    <cellStyle name="Accent1 - 60% 3 2 2 2 2" xfId="1780"/>
    <cellStyle name="千位分隔[0] 2 4 2 4" xfId="1781"/>
    <cellStyle name="表标题 2 2 2 9" xfId="1782"/>
    <cellStyle name="Accent3 - 60% 3 2 2 2" xfId="1783"/>
    <cellStyle name="表标题 2 7 2 2 2" xfId="1784"/>
    <cellStyle name="差_月报分析0809_Book1 3 2 2 3" xfId="1785"/>
    <cellStyle name="Accent2 18 2 3" xfId="1786"/>
    <cellStyle name="Accent5 10 2 4" xfId="1787"/>
    <cellStyle name="Accent1 - 60% 3 2 2 2 3" xfId="1788"/>
    <cellStyle name="数字 2 3 6 4 3 2" xfId="1789"/>
    <cellStyle name="Accent3 - 60% 3 2 2 3" xfId="1790"/>
    <cellStyle name="强调 2 2 2 2 2 4" xfId="1791"/>
    <cellStyle name="差_月报分析0812_Book1 3 2 2 3 3" xfId="1792"/>
    <cellStyle name="表标题 2 2 2 6 5 4 3" xfId="1793"/>
    <cellStyle name="Accent4 17 3 2" xfId="1794"/>
    <cellStyle name="好_2008年宜春市全市乡镇和重点情况_Book1 2 3 2 2" xfId="1795"/>
    <cellStyle name="表标题 2 7 2 2 3" xfId="1796"/>
    <cellStyle name="差_月报分析0809_Book1 3 2 2 4" xfId="1797"/>
    <cellStyle name="小数 2 3 6 6 3 2 2" xfId="1798"/>
    <cellStyle name="Accent5 10 2 5" xfId="1799"/>
    <cellStyle name="Accent1 12 2 5" xfId="1800"/>
    <cellStyle name="Accent3 11 3 3" xfId="1801"/>
    <cellStyle name="Accent1 - 60% 4 4 2" xfId="1802"/>
    <cellStyle name="好_27重庆 4 3 2" xfId="1803"/>
    <cellStyle name="表标题 2 3 10 2 2 4 2 2" xfId="1804"/>
    <cellStyle name="Accent1 - 60% 3 2 2 3" xfId="1805"/>
    <cellStyle name="表标题 2 2 4 2 2 2" xfId="1806"/>
    <cellStyle name="小数 2 2 2 11 2 4" xfId="1807"/>
    <cellStyle name="Accent3 - 60% 3 2 3" xfId="1808"/>
    <cellStyle name="Accent4 12 2 4 2" xfId="1809"/>
    <cellStyle name="Accent1 - 60% 3 2 2 4" xfId="1810"/>
    <cellStyle name="表标题 2 2 4 2 2 3" xfId="1811"/>
    <cellStyle name="小数 2 2 2 11 2 5" xfId="1812"/>
    <cellStyle name="Accent3 - 60% 3 2 4" xfId="1813"/>
    <cellStyle name="Accent1 - 60% 3 2 2 4 2" xfId="1814"/>
    <cellStyle name="表标题 2 2 4 2 2 3 2" xfId="1815"/>
    <cellStyle name="小数 2 2 2 11 2 5 2" xfId="1816"/>
    <cellStyle name="Accent3 - 60% 3 2 4 2" xfId="1817"/>
    <cellStyle name="好_2006年28四川 2 3 2 2" xfId="1818"/>
    <cellStyle name="Accent1 - 60% 3 2 2 5" xfId="1819"/>
    <cellStyle name="表标题 2 2 4 2 2 4" xfId="1820"/>
    <cellStyle name="小数 2 2 2 11 2 6" xfId="1821"/>
    <cellStyle name="表标题 3 2 5 2 2 2" xfId="1822"/>
    <cellStyle name="Accent3 - 60% 3 2 5" xfId="1823"/>
    <cellStyle name="Accent1 - 60% 3 2 3" xfId="1824"/>
    <cellStyle name="差_2010年工业园、乡镇和重点税源企业-上高1002_Book1 3 7" xfId="1825"/>
    <cellStyle name="差_2006年27重庆_Book1 3 2 6" xfId="1826"/>
    <cellStyle name="Accent3 - 60% 3 3" xfId="1827"/>
    <cellStyle name="好_！！！2010年工业园、乡镇和重点税源企业格式 3 3 2 4" xfId="1828"/>
    <cellStyle name="Accent1 - 60% 3 2 3 2" xfId="1829"/>
    <cellStyle name="小数 2 2 2 11 3 3" xfId="1830"/>
    <cellStyle name="Accent3 - 60% 3 3 2" xfId="1831"/>
    <cellStyle name="好_27重庆_Book1 10 2" xfId="1832"/>
    <cellStyle name="Accent1 - 60% 4 5 2" xfId="1833"/>
    <cellStyle name="表标题 2 2 4 2 3 2" xfId="1834"/>
    <cellStyle name="小数 2 2 2 11 3 4" xfId="1835"/>
    <cellStyle name="Accent3 - 60% 3 3 3" xfId="1836"/>
    <cellStyle name="Accent1 - 60% 3 2 3 3" xfId="1837"/>
    <cellStyle name="好_27重庆 4 4 2" xfId="1838"/>
    <cellStyle name="表标题 3 2 5 5 4 2 2" xfId="1839"/>
    <cellStyle name="Accent6 - 20% 3 3 2 2" xfId="1840"/>
    <cellStyle name="Accent1 - 60% 3 2 4" xfId="1841"/>
    <cellStyle name="差_2006年27重庆_Book1 3 2 7" xfId="1842"/>
    <cellStyle name="Accent3 - 60% 3 4" xfId="1843"/>
    <cellStyle name="Accent1 13 2 4" xfId="1844"/>
    <cellStyle name="好_2006年28四川_Book1 4 4" xfId="1845"/>
    <cellStyle name="Accent3 12 3 2" xfId="1846"/>
    <cellStyle name="表标题 2 3 4 5" xfId="1847"/>
    <cellStyle name="数字 5 8 10" xfId="1848"/>
    <cellStyle name="Header2 2 12 5" xfId="1849"/>
    <cellStyle name="差_2010年工业园、乡镇和重点税源企业-上高1002 5 3 3" xfId="1850"/>
    <cellStyle name="Accent5 - 40% 2 2 4" xfId="1851"/>
    <cellStyle name="小数 2 2 2 6 6 4" xfId="1852"/>
    <cellStyle name="数字 5 2 6 5" xfId="1853"/>
    <cellStyle name="差_2006年30云南_Book1 2 2 3 3" xfId="1854"/>
    <cellStyle name="Accent1 - 60% 3 3 2 2" xfId="1855"/>
    <cellStyle name="Accent3 - 60% 4 2 2" xfId="1856"/>
    <cellStyle name="Accent1 13 2 5" xfId="1857"/>
    <cellStyle name="好_2006年28四川_Book1 4 5" xfId="1858"/>
    <cellStyle name="Accent3 12 3 3" xfId="1859"/>
    <cellStyle name="表标题 2 3 4 6" xfId="1860"/>
    <cellStyle name="Accent5 - 40% 2 2 5" xfId="1861"/>
    <cellStyle name="Accent1 - 60% 5 4 2" xfId="1862"/>
    <cellStyle name="小数 2 2 2 6 6 5" xfId="1863"/>
    <cellStyle name="差_2006年30云南_Book1 2 2 3 4" xfId="1864"/>
    <cellStyle name="Accent1 - 60% 3 3 2 3" xfId="1865"/>
    <cellStyle name="表标题 2 2 4 3 2 2" xfId="1866"/>
    <cellStyle name="Accent3 - 60% 4 2 3" xfId="1867"/>
    <cellStyle name="Accent1 - 60% 3 3 3" xfId="1868"/>
    <cellStyle name="差_2010年工业园、乡镇和重点税源企业-上高1002_Book1 4 7" xfId="1869"/>
    <cellStyle name="差_2006年27重庆_Book1 3 3 6" xfId="1870"/>
    <cellStyle name="Accent3 - 60% 4 3" xfId="1871"/>
    <cellStyle name="Accent1 2 2 2 5" xfId="1872"/>
    <cellStyle name="Accent4 - 60%" xfId="1873"/>
    <cellStyle name="差_2006年30云南_Book1 2 2 4 3" xfId="1874"/>
    <cellStyle name="Accent1 - 60% 3 3 3 2" xfId="1875"/>
    <cellStyle name="Accent3 - 60% 4 3 2" xfId="1876"/>
    <cellStyle name="差_2010年工业园、乡镇和重点税源企业-上高1002_Book1 4 8" xfId="1877"/>
    <cellStyle name="差_2006年27重庆_Book1 3 3 7" xfId="1878"/>
    <cellStyle name="Accent3 - 60% 4 4" xfId="1879"/>
    <cellStyle name="Accent1 - 60% 3 3 4" xfId="1880"/>
    <cellStyle name="Accent4 10 2" xfId="1881"/>
    <cellStyle name="小数 2 2 2 12 4 3" xfId="1882"/>
    <cellStyle name="Accent3 - 60% 4 4 2" xfId="1883"/>
    <cellStyle name="Accent1 - 60% 3 3 4 2" xfId="1884"/>
    <cellStyle name="Accent4 10 2 2" xfId="1885"/>
    <cellStyle name="Accent1 - 60% 3 4" xfId="1886"/>
    <cellStyle name="Accent3 - 60% 5" xfId="1887"/>
    <cellStyle name="Accent1 11 2 5" xfId="1888"/>
    <cellStyle name="Accent3 10 3 3" xfId="1889"/>
    <cellStyle name="Accent1 - 60% 3 4 2" xfId="1890"/>
    <cellStyle name="差_2010年工业园、乡镇和重点税源企业-上高1002_Book1 5 6" xfId="1891"/>
    <cellStyle name="Accent3 - 60% 5 2" xfId="1892"/>
    <cellStyle name="数字 3 2 14 6" xfId="1893"/>
    <cellStyle name="Accent1 - 60% 4" xfId="1894"/>
    <cellStyle name="Accent5 - 20% 3 2 2 3 2" xfId="1895"/>
    <cellStyle name="表标题 3 2 4 3 3 3 2" xfId="1896"/>
    <cellStyle name="表标题 5 11 3 2 4" xfId="1897"/>
    <cellStyle name="Accent1 - 60% 4 2 2" xfId="1898"/>
    <cellStyle name="数字 2 2 2 7 2 4 5" xfId="1899"/>
    <cellStyle name="Accent4 36" xfId="1900"/>
    <cellStyle name="Accent4 41" xfId="1901"/>
    <cellStyle name="好_全省2008年财政收支数据1 4 5 2" xfId="1902"/>
    <cellStyle name="好_05潍坊 3 7" xfId="1903"/>
    <cellStyle name="差_2010年工业园、乡镇和重点税源企业-上高1002_Book1 2 2 2 7" xfId="1904"/>
    <cellStyle name="Accent1 - 60% 4 2 2 3" xfId="1905"/>
    <cellStyle name="表标题 2 2 5 2 2 2" xfId="1906"/>
    <cellStyle name="Accent4 13 2 4 2" xfId="1907"/>
    <cellStyle name="好_月报分析0809_Book1 3 3 7" xfId="1908"/>
    <cellStyle name="好_28四川_Book1 4 3 4" xfId="1909"/>
    <cellStyle name="Accent1 - 60% 7 2" xfId="1910"/>
    <cellStyle name="好_全省2008年财政收支数据1 4 2 3 3" xfId="1911"/>
    <cellStyle name="好_平邑_Book1 3 2 2 2" xfId="1912"/>
    <cellStyle name="好_2010年工业园、乡镇和重点税源企业-上高1002 3 5 3" xfId="1913"/>
    <cellStyle name="Accent4 8 6" xfId="1914"/>
    <cellStyle name="Accent1 - 60% 4 2 3" xfId="1915"/>
    <cellStyle name="数字 2 2 2 7 2 4 6" xfId="1916"/>
    <cellStyle name="Accent4 37" xfId="1917"/>
    <cellStyle name="Accent4 42" xfId="1918"/>
    <cellStyle name="好_月报分析0809 2 2 2 4 2" xfId="1919"/>
    <cellStyle name="好_05潍坊 4 6" xfId="1920"/>
    <cellStyle name="Accent1 - 60% 4 2 3 2" xfId="1921"/>
    <cellStyle name="Accent5 - 20% 3 2 6" xfId="1922"/>
    <cellStyle name="Accent1 - 60% 4 2 4" xfId="1923"/>
    <cellStyle name="Accent4 38" xfId="1924"/>
    <cellStyle name="Accent4 43" xfId="1925"/>
    <cellStyle name="表标题 3 2 4 3 3 4" xfId="1926"/>
    <cellStyle name="Accent1 - 60% 4 3" xfId="1927"/>
    <cellStyle name="Accent1 - 60% 4 4" xfId="1928"/>
    <cellStyle name="好_27重庆_Book1 10" xfId="1929"/>
    <cellStyle name="Accent1 - 60% 4 5" xfId="1930"/>
    <cellStyle name="Accent1 17 2" xfId="1931"/>
    <cellStyle name="Accent1 22 2" xfId="1932"/>
    <cellStyle name="好_27重庆 4 5" xfId="1933"/>
    <cellStyle name="表标题 3 2 5 5 4 3" xfId="1934"/>
    <cellStyle name="Accent6 - 20% 3 3 3" xfId="1935"/>
    <cellStyle name="表标题 2 3 6 2 4 2 3" xfId="1936"/>
    <cellStyle name="好_平邑_Book1 2 5 3" xfId="1937"/>
    <cellStyle name="好_28四川 2 3 6" xfId="1938"/>
    <cellStyle name="Accent5 - 40% 6 2" xfId="1939"/>
    <cellStyle name="差_2006年22湖南 3 2 2 2 2" xfId="1940"/>
    <cellStyle name="Accent1 - 60% 4 6" xfId="1941"/>
    <cellStyle name="小数 4 2 5 4 3 2 2" xfId="1942"/>
    <cellStyle name="Accent4 - 20% 4 5 2" xfId="1943"/>
    <cellStyle name="好_平邑_Book1 3 7" xfId="1944"/>
    <cellStyle name="表标题 2 3 6 2 5 4" xfId="1945"/>
    <cellStyle name="Accent1 - 60% 5 2 3" xfId="1946"/>
    <cellStyle name="Accent5 8 2 2 2" xfId="1947"/>
    <cellStyle name="表标题 4 2 2 2 4 3 3 2" xfId="1948"/>
    <cellStyle name="Accent6 - 20% 4 5" xfId="1949"/>
    <cellStyle name="表标题 2 3 6 2 4 3 2" xfId="1950"/>
    <cellStyle name="数字 2 2 3 2 9" xfId="1951"/>
    <cellStyle name="Accent1 12 2 2 3" xfId="1952"/>
    <cellStyle name="好_27重庆 5 4" xfId="1953"/>
    <cellStyle name="表标题 3 2 5 5 5 2" xfId="1954"/>
    <cellStyle name="Accent3 19 4 2" xfId="1955"/>
    <cellStyle name="Accent6 - 20% 3 4 2" xfId="1956"/>
    <cellStyle name="Accent1 - 60% 5 5" xfId="1957"/>
    <cellStyle name="超级链接 4 4 2" xfId="1958"/>
    <cellStyle name="Accent1 - 60% 6" xfId="1959"/>
    <cellStyle name="数字 2 8 3 2" xfId="1960"/>
    <cellStyle name="好_2010年工业园、乡镇和重点税源企业-上高1002_Book1 4 3 3" xfId="1961"/>
    <cellStyle name="表标题 3 2 2 5 2 3 2" xfId="1962"/>
    <cellStyle name="小数 7 5 3 2 2" xfId="1963"/>
    <cellStyle name="超级链接 4 4 3" xfId="1964"/>
    <cellStyle name="Accent1 - 60% 7" xfId="1965"/>
    <cellStyle name="Accent1 - 60% 8" xfId="1966"/>
    <cellStyle name="小数 2 3 7 5 4" xfId="1967"/>
    <cellStyle name="常规 8 2 2" xfId="1968"/>
    <cellStyle name="Accent1 10" xfId="1969"/>
    <cellStyle name="强调 3 3 2 3" xfId="1970"/>
    <cellStyle name="差_2008年宜春市全市乡镇和重点情况 2 2 2 2 4" xfId="1971"/>
    <cellStyle name="Accent4 - 20% 3 3 2 2" xfId="1972"/>
    <cellStyle name="小数 2 3 3 9 2 2" xfId="1973"/>
    <cellStyle name="小数 2 3 7 5 4 2" xfId="1974"/>
    <cellStyle name="常规 8 2 2 2" xfId="1975"/>
    <cellStyle name="表标题 4 2 11 7" xfId="1976"/>
    <cellStyle name="Accent1 10 2" xfId="1977"/>
    <cellStyle name="小数 2 3 7 5 4 2 2" xfId="1978"/>
    <cellStyle name="常规 8 2 2 2 2" xfId="1979"/>
    <cellStyle name="表标题 4 2 11 7 2" xfId="1980"/>
    <cellStyle name="Accent1 10 2 2" xfId="1981"/>
    <cellStyle name="常规 8 2 2 2 3" xfId="1982"/>
    <cellStyle name="Accent1 10 2 3" xfId="1983"/>
    <cellStyle name="Accent1 11 3 3" xfId="1984"/>
    <cellStyle name="好_！！！2010年工业园、乡镇和重点税源企业格式_Book1 2 2 7" xfId="1985"/>
    <cellStyle name="Input [yellow] 3 8 3 2 3" xfId="1986"/>
    <cellStyle name="好_！！！2010年工业园、乡镇和重点税源企业格式 3 2 2 3" xfId="1987"/>
    <cellStyle name="Accent1 10 2 3 2" xfId="1988"/>
    <cellStyle name="好_！！！2010年工业园、乡镇和重点税源企业格式 3 2 3 3" xfId="1989"/>
    <cellStyle name="常规 8 2 2 2 4 2" xfId="1990"/>
    <cellStyle name="Accent1 10 2 4 2" xfId="1991"/>
    <cellStyle name="Accent4 11" xfId="1992"/>
    <cellStyle name="小数 2 2 2 10 4 2" xfId="1993"/>
    <cellStyle name="好_2006年34青海 4 2 5" xfId="1994"/>
    <cellStyle name="Accent1 13 2 4 2" xfId="1995"/>
    <cellStyle name="差_同德 3 2 3 3" xfId="1996"/>
    <cellStyle name="表标题 2 3 4 5 2" xfId="1997"/>
    <cellStyle name="Accent5 - 40% 2 2 4 2" xfId="1998"/>
    <cellStyle name="小数 2 3 7 5 4 3" xfId="1999"/>
    <cellStyle name="常规 8 2 2 3" xfId="2000"/>
    <cellStyle name="表标题 4 2 11 8" xfId="2001"/>
    <cellStyle name="Accent1 10 3" xfId="2002"/>
    <cellStyle name="常规 8 2 2 3 2" xfId="2003"/>
    <cellStyle name="Accent1 10 3 2" xfId="2004"/>
    <cellStyle name="常规 8 2 2 4" xfId="2005"/>
    <cellStyle name="超级链接 2 2 3 2" xfId="2006"/>
    <cellStyle name="Accent1 10 4" xfId="2007"/>
    <cellStyle name="表标题 2 2 2 8 2 7 2" xfId="2008"/>
    <cellStyle name="Accent1 4 2 2 3 2" xfId="2009"/>
    <cellStyle name="差_2006年30云南_Book1 2 2 3" xfId="2010"/>
    <cellStyle name="Accent1 10 4 2" xfId="2011"/>
    <cellStyle name="常规 8 2 2 5" xfId="2012"/>
    <cellStyle name="超级链接 2 2 3 3" xfId="2013"/>
    <cellStyle name="Accent1 10 5" xfId="2014"/>
    <cellStyle name="表标题 2 2 2 7 5 3 3 2" xfId="2015"/>
    <cellStyle name="Accent6 - 40% 2 2 5 2" xfId="2016"/>
    <cellStyle name="常规 8 2 2 6" xfId="2017"/>
    <cellStyle name="超级链接 2 2 3 4" xfId="2018"/>
    <cellStyle name="Accent1 10 6" xfId="2019"/>
    <cellStyle name="千位分隔 2 9" xfId="2020"/>
    <cellStyle name="好_上高县2010年1月收入进度表_Book1 3 2 8" xfId="2021"/>
    <cellStyle name="差_2006年30云南_Book1 4 3 3" xfId="2022"/>
    <cellStyle name="Accent1 12 5 2" xfId="2023"/>
    <cellStyle name="Accent6 - 60% 3 2" xfId="2024"/>
    <cellStyle name="好_30云南 4 2" xfId="2025"/>
    <cellStyle name="Accent6 14 4" xfId="2026"/>
    <cellStyle name="小数 2 3 7 5 5" xfId="2027"/>
    <cellStyle name="常规 8 2 3" xfId="2028"/>
    <cellStyle name="Accent1 11" xfId="2029"/>
    <cellStyle name="强调 3 3 2 4" xfId="2030"/>
    <cellStyle name="Accent4 - 20% 3 3 2 3" xfId="2031"/>
    <cellStyle name="小数 2 3 7 5 5 2" xfId="2032"/>
    <cellStyle name="常规 8 2 3 2" xfId="2033"/>
    <cellStyle name="Accent1 11 2" xfId="2034"/>
    <cellStyle name="Accent1 11 3 2" xfId="2035"/>
    <cellStyle name="常规 8 2 3 4 2" xfId="2036"/>
    <cellStyle name="差_2006年30云南_Book1 3 2 3" xfId="2037"/>
    <cellStyle name="Accent1 11 4 2" xfId="2038"/>
    <cellStyle name="好_上高县2010年1月收入进度表_Book1 2 2 8" xfId="2039"/>
    <cellStyle name="差_2006年30云南_Book1 3 3 3" xfId="2040"/>
    <cellStyle name="Accent1 11 5 2" xfId="2041"/>
    <cellStyle name="小数 2 3 7 5 6" xfId="2042"/>
    <cellStyle name="常规 8 2 4" xfId="2043"/>
    <cellStyle name="Accent1 12" xfId="2044"/>
    <cellStyle name="常规 8 2 4 2" xfId="2045"/>
    <cellStyle name="Accent1 12 2" xfId="2046"/>
    <cellStyle name="Accent1 12 2 2" xfId="2047"/>
    <cellStyle name="常规 9 2 3 4" xfId="2048"/>
    <cellStyle name="表标题 2 3 10 2 2 5" xfId="2049"/>
    <cellStyle name="超级链接 3 2 4 2" xfId="2050"/>
    <cellStyle name="Accent6 11 4" xfId="2051"/>
    <cellStyle name="Accent1 12 2 3" xfId="2052"/>
    <cellStyle name="常规 9 2 3 5" xfId="2053"/>
    <cellStyle name="表标题 2 3 10 2 2 6" xfId="2054"/>
    <cellStyle name="超级链接 3 2 4 3" xfId="2055"/>
    <cellStyle name="Accent6 11 5" xfId="2056"/>
    <cellStyle name="Accent1 12 3" xfId="2057"/>
    <cellStyle name="Accent1 12 3 3" xfId="2058"/>
    <cellStyle name="好_上高县2010年1月收入进度表 4 2 5" xfId="2059"/>
    <cellStyle name="好_30云南 2 3" xfId="2060"/>
    <cellStyle name="Accent6 12 5" xfId="2061"/>
    <cellStyle name="Accent6 - 60% 2" xfId="2062"/>
    <cellStyle name="差_34青海 3 2 2 3 3" xfId="2063"/>
    <cellStyle name="Accent1 12 4" xfId="2064"/>
    <cellStyle name="超级链接 2 2 5 2" xfId="2065"/>
    <cellStyle name="Accent6 13 4" xfId="2066"/>
    <cellStyle name="Accent3 - 20% 2 2 2 2 3" xfId="2067"/>
    <cellStyle name="表标题 2 3 10 2 4 5" xfId="2068"/>
    <cellStyle name="好_30云南 3 2" xfId="2069"/>
    <cellStyle name="好_上高县2010年1月收入进度表 4 3 4" xfId="2070"/>
    <cellStyle name="差_07临沂 6" xfId="2071"/>
    <cellStyle name="差_27重庆_Book1 3 3 2 4" xfId="2072"/>
    <cellStyle name="Accent6 - 60% 2 2" xfId="2073"/>
    <cellStyle name="好_34青海 4" xfId="2074"/>
    <cellStyle name="Accent1 12 4 2" xfId="2075"/>
    <cellStyle name="差_2006年30云南_Book1 4 2 3" xfId="2076"/>
    <cellStyle name="Accent6 - 60% 3" xfId="2077"/>
    <cellStyle name="Accent1 12 5" xfId="2078"/>
    <cellStyle name="Accent5 - 40% 2 2 2" xfId="2079"/>
    <cellStyle name="Header2 2 12 3" xfId="2080"/>
    <cellStyle name="表标题 2 3 4 3" xfId="2081"/>
    <cellStyle name="Accent4 - 40% 7" xfId="2082"/>
    <cellStyle name="Accent1 13 2 2" xfId="2083"/>
    <cellStyle name="Accent5 - 40% 2 2 3" xfId="2084"/>
    <cellStyle name="表标题 5 10 4 3 2 2" xfId="2085"/>
    <cellStyle name="差_2010年工业园、乡镇和重点税源企业-上高1002 5 3 2" xfId="2086"/>
    <cellStyle name="Header2 2 12 4" xfId="2087"/>
    <cellStyle name="表标题 2 3 4 4" xfId="2088"/>
    <cellStyle name="Accent4 - 40% 8" xfId="2089"/>
    <cellStyle name="Accent1 13 2 3" xfId="2090"/>
    <cellStyle name="Accent5 - 40% 2 2 3 2" xfId="2091"/>
    <cellStyle name="Header2 2 12 4 2" xfId="2092"/>
    <cellStyle name="好_2006年34青海_Book1 4 4 3" xfId="2093"/>
    <cellStyle name="表标题 2 3 4 4 2" xfId="2094"/>
    <cellStyle name="数字 5 15 4" xfId="2095"/>
    <cellStyle name="差_同德 3 2 2 3" xfId="2096"/>
    <cellStyle name="Accent4 - 40% 8 2" xfId="2097"/>
    <cellStyle name="Accent1 13 2 3 2" xfId="2098"/>
    <cellStyle name="好_2006年30云南_Book1 2 2 2 3 3" xfId="2099"/>
    <cellStyle name="Accent1 2 2 2 3" xfId="2100"/>
    <cellStyle name="Accent5 - 40% 2 3 2" xfId="2101"/>
    <cellStyle name="好_07临沂 5 2 4" xfId="2102"/>
    <cellStyle name="数字 2 2 2 10 2 3 3 2" xfId="2103"/>
    <cellStyle name="Header2 2 13 3" xfId="2104"/>
    <cellStyle name="表标题 2 3 5 3" xfId="2105"/>
    <cellStyle name="Accent1 13 3 2" xfId="2106"/>
    <cellStyle name="Accent1 2 2 2 4" xfId="2107"/>
    <cellStyle name="Accent5 - 40% 2 3 3" xfId="2108"/>
    <cellStyle name="差_2010年工业园、乡镇和重点税源企业-上高1002 5 4 2" xfId="2109"/>
    <cellStyle name="数字 2 2 2 10 2 3 3 3" xfId="2110"/>
    <cellStyle name="Header2 2 13 4" xfId="2111"/>
    <cellStyle name="表标题 2 3 5 2 6 2 2" xfId="2112"/>
    <cellStyle name="表标题 2 3 5 4" xfId="2113"/>
    <cellStyle name="Accent1 13 3 3" xfId="2114"/>
    <cellStyle name="Accent5 - 40% 2 4" xfId="2115"/>
    <cellStyle name="数字 2 2 2 10 2 3 4" xfId="2116"/>
    <cellStyle name="Accent1 13 4" xfId="2117"/>
    <cellStyle name="Accent5 - 40% 2 4 2" xfId="2118"/>
    <cellStyle name="数字 2 2 2 10 2 3 4 2" xfId="2119"/>
    <cellStyle name="表标题 4 2 4 2 3 2 2 3" xfId="2120"/>
    <cellStyle name="表标题 2 3 6 3" xfId="2121"/>
    <cellStyle name="好_2006年30云南 2" xfId="2122"/>
    <cellStyle name="差_！！！2010年工业园、乡镇和重点税源企业格式 4 2 2 3" xfId="2123"/>
    <cellStyle name="Accent1 13 4 2" xfId="2124"/>
    <cellStyle name="差_2006年30云南_Book1 5 2 3" xfId="2125"/>
    <cellStyle name="Accent5 - 40% 2 5" xfId="2126"/>
    <cellStyle name="数字 2 2 2 10 2 3 5" xfId="2127"/>
    <cellStyle name="Accent1 13 5" xfId="2128"/>
    <cellStyle name="Accent5 - 40% 2 5 2" xfId="2129"/>
    <cellStyle name="表标题 2 3 7 3" xfId="2130"/>
    <cellStyle name="表标题 2 2 2 12 2 4" xfId="2131"/>
    <cellStyle name="强调 1 3 2 2 2 3" xfId="2132"/>
    <cellStyle name="差_！！！2010年工业园、乡镇和重点税源企业格式 4 2 3 3" xfId="2133"/>
    <cellStyle name="Accent1 13 5 2" xfId="2134"/>
    <cellStyle name="差_2006年30云南_Book1 5 3 3" xfId="2135"/>
    <cellStyle name="Accent5 - 40% 3 2 2" xfId="2136"/>
    <cellStyle name="好_平邑_Book1 2 2 3 2" xfId="2137"/>
    <cellStyle name="好_全省2008年财政收支数据1 3 2 4 3" xfId="2138"/>
    <cellStyle name="表标题 2 4 4 3" xfId="2139"/>
    <cellStyle name="好_12滨州 2 2 4 3" xfId="2140"/>
    <cellStyle name="Accent1 14 2 2" xfId="2141"/>
    <cellStyle name="Accent5 - 40% 3 2 2 2" xfId="2142"/>
    <cellStyle name="数字 2 3 11 3 5" xfId="2143"/>
    <cellStyle name="强调 2 4 2 5" xfId="2144"/>
    <cellStyle name="表标题 2 4 4 3 2" xfId="2145"/>
    <cellStyle name="Accent1 14 2 2 2" xfId="2146"/>
    <cellStyle name="Accent5 - 40% 3 2 2 3" xfId="2147"/>
    <cellStyle name="强调 2 4 2 6" xfId="2148"/>
    <cellStyle name="表标题 2 4 4 3 3" xfId="2149"/>
    <cellStyle name="Accent1 14 2 2 3" xfId="2150"/>
    <cellStyle name="Accent5 - 40% 3 2 3" xfId="2151"/>
    <cellStyle name="好_平邑_Book1 2 2 3 3" xfId="2152"/>
    <cellStyle name="表标题 2 4 4 4" xfId="2153"/>
    <cellStyle name="Accent1 14 2 3" xfId="2154"/>
    <cellStyle name="Accent5 - 40% 3 2 3 2" xfId="2155"/>
    <cellStyle name="数字 2 3 11 4 5" xfId="2156"/>
    <cellStyle name="好_2006年30云南 3 2 2 2 3" xfId="2157"/>
    <cellStyle name="表标题 2 4 4 4 2" xfId="2158"/>
    <cellStyle name="差_同德 4 2 2 3" xfId="2159"/>
    <cellStyle name="Accent1 14 2 3 2" xfId="2160"/>
    <cellStyle name="Accent5 - 40% 3 2 4 2" xfId="2161"/>
    <cellStyle name="数字 2 3 11 5 5" xfId="2162"/>
    <cellStyle name="小数 3 2 7 2 5 3 3" xfId="2163"/>
    <cellStyle name="好_2006年30云南 3 2 2 3 3" xfId="2164"/>
    <cellStyle name="数字 2 2 2 2 2 5 3 3" xfId="2165"/>
    <cellStyle name="Accent1 14 2 4 2" xfId="2166"/>
    <cellStyle name="Accent5 - 40% 3 3" xfId="2167"/>
    <cellStyle name="好_平邑_Book1 2 2 4" xfId="2168"/>
    <cellStyle name="数字 2 2 2 10 2 4 3" xfId="2169"/>
    <cellStyle name="Accent1 14 3" xfId="2170"/>
    <cellStyle name="Accent5 - 40% 3 4" xfId="2171"/>
    <cellStyle name="好_平邑_Book1 2 2 5" xfId="2172"/>
    <cellStyle name="数字 2 2 2 10 2 4 4" xfId="2173"/>
    <cellStyle name="Accent1 14 4" xfId="2174"/>
    <cellStyle name="Accent5 - 40% 4 2 2" xfId="2175"/>
    <cellStyle name="好_平邑_Book1 2 3 3 2" xfId="2176"/>
    <cellStyle name="差_2010年工业园、乡镇和重点税源企业-上高1002 2 2 3 4" xfId="2177"/>
    <cellStyle name="表标题 2 5 4 3" xfId="2178"/>
    <cellStyle name="好_07临沂 4" xfId="2179"/>
    <cellStyle name="Accent4 - 60% 7" xfId="2180"/>
    <cellStyle name="Accent1 20 2 2" xfId="2181"/>
    <cellStyle name="Accent1 15 2 2" xfId="2182"/>
    <cellStyle name="Accent6 12" xfId="2183"/>
    <cellStyle name="好_22湖南_Book1 3 2 2 4" xfId="2184"/>
    <cellStyle name="常规 9 2 4" xfId="2185"/>
    <cellStyle name="好_上高县2010年1月收入进度表 4 2" xfId="2186"/>
    <cellStyle name="小数 2 3 8 5 6" xfId="2187"/>
    <cellStyle name="表标题 2 2 2 6 2 2 2 2 2 2" xfId="2188"/>
    <cellStyle name="好_同德_Book1 2 2 3 2" xfId="2189"/>
    <cellStyle name="差_12滨州 2 3 4" xfId="2190"/>
    <cellStyle name="常规 2 3 3 2 3 2" xfId="2191"/>
    <cellStyle name="Accent5 - 40% 4 2 2 2" xfId="2192"/>
    <cellStyle name="强调 3 4 2 5" xfId="2193"/>
    <cellStyle name="表标题 2 5 4 3 2" xfId="2194"/>
    <cellStyle name="好_07临沂 4 2" xfId="2195"/>
    <cellStyle name="差_33甘肃 2 4 3" xfId="2196"/>
    <cellStyle name="Accent4 - 60% 7 2" xfId="2197"/>
    <cellStyle name="Accent1 15 2 2 2" xfId="2198"/>
    <cellStyle name="Accent5 - 40% 4 2 3" xfId="2199"/>
    <cellStyle name="好_平邑_Book1 2 3 3 3" xfId="2200"/>
    <cellStyle name="表标题 2 5 4 4" xfId="2201"/>
    <cellStyle name="好_07临沂 5" xfId="2202"/>
    <cellStyle name="Accent4 - 60% 8" xfId="2203"/>
    <cellStyle name="Accent1 20 2 3" xfId="2204"/>
    <cellStyle name="Accent1 15 2 3" xfId="2205"/>
    <cellStyle name="好_上高县2010年1月收入进度表 5 2" xfId="2206"/>
    <cellStyle name="常规 9 3 4" xfId="2207"/>
    <cellStyle name="好_22湖南_Book1 3 2 3 4" xfId="2208"/>
    <cellStyle name="Accent6 62" xfId="2209"/>
    <cellStyle name="Accent6 57" xfId="2210"/>
    <cellStyle name="Accent5 - 40% 4 2 3 2" xfId="2211"/>
    <cellStyle name="表标题 2 5 4 4 2" xfId="2212"/>
    <cellStyle name="好_07临沂 5 2" xfId="2213"/>
    <cellStyle name="差_33甘肃 2 5 3" xfId="2214"/>
    <cellStyle name="Accent4 - 60% 8 2" xfId="2215"/>
    <cellStyle name="Accent1 15 2 3 2" xfId="2216"/>
    <cellStyle name="Accent5 - 40% 4 3" xfId="2217"/>
    <cellStyle name="好_平邑_Book1 2 3 4" xfId="2218"/>
    <cellStyle name="数字 2 2 2 10 2 5 3" xfId="2219"/>
    <cellStyle name="Accent5 18 2 2" xfId="2220"/>
    <cellStyle name="差_2006年22湖南 4 2 2 2" xfId="2221"/>
    <cellStyle name="Accent1 20 3" xfId="2222"/>
    <cellStyle name="Accent1 15 3" xfId="2223"/>
    <cellStyle name="表标题 4 2 6 5 2 2" xfId="2224"/>
    <cellStyle name="Accent5 - 40% 4 4" xfId="2225"/>
    <cellStyle name="好_平邑_Book1 2 3 5" xfId="2226"/>
    <cellStyle name="数字 2 2 2 10 2 5 4" xfId="2227"/>
    <cellStyle name="Accent5 18 2 3" xfId="2228"/>
    <cellStyle name="差_2006年22湖南 4 2 2 3" xfId="2229"/>
    <cellStyle name="小数 2 2 2 4 2 2 4 2 2" xfId="2230"/>
    <cellStyle name="Accent1 20 4" xfId="2231"/>
    <cellStyle name="Accent1 15 4" xfId="2232"/>
    <cellStyle name="表标题 4 2 6 5 2 3" xfId="2233"/>
    <cellStyle name="Accent5 - 40% 5 2" xfId="2234"/>
    <cellStyle name="好_28四川 2 2 6" xfId="2235"/>
    <cellStyle name="好_平邑_Book1 2 4 3" xfId="2236"/>
    <cellStyle name="Accent6 11 2 4" xfId="2237"/>
    <cellStyle name="好_27重庆 3 5" xfId="2238"/>
    <cellStyle name="Accent3 19 2 3" xfId="2239"/>
    <cellStyle name="Accent6 - 20% 3 2 3" xfId="2240"/>
    <cellStyle name="表标题 2 3 10 2 2 3 4" xfId="2241"/>
    <cellStyle name="表标题 3 2 5 5 3 3" xfId="2242"/>
    <cellStyle name="Accent1 21 2" xfId="2243"/>
    <cellStyle name="Accent1 16 2" xfId="2244"/>
    <cellStyle name="Accent5 - 40% 5 2 2" xfId="2245"/>
    <cellStyle name="Accent6 11 2 4 2" xfId="2246"/>
    <cellStyle name="好_27重庆 3 5 2" xfId="2247"/>
    <cellStyle name="Accent6 - 20% 3 2 3 2" xfId="2248"/>
    <cellStyle name="表标题 3 2 5 5 3 3 2" xfId="2249"/>
    <cellStyle name="Accent1 21 2 2" xfId="2250"/>
    <cellStyle name="Accent1 16 2 2" xfId="2251"/>
    <cellStyle name="小数 2 2 2 10 4 4" xfId="2252"/>
    <cellStyle name="Accent4 13" xfId="2253"/>
    <cellStyle name="Accent5 - 40% 5 2 3" xfId="2254"/>
    <cellStyle name="数字 4 2 2 2 3 3 2 2" xfId="2255"/>
    <cellStyle name="Accent6 - 20% 3 2 3 3" xfId="2256"/>
    <cellStyle name="好_27重庆 3 5 3" xfId="2257"/>
    <cellStyle name="Accent1 21 2 3" xfId="2258"/>
    <cellStyle name="Accent1 16 2 3" xfId="2259"/>
    <cellStyle name="小数 2 2 2 10 4 5" xfId="2260"/>
    <cellStyle name="Accent4 14" xfId="2261"/>
    <cellStyle name="Accent5 - 40% 5 3" xfId="2262"/>
    <cellStyle name="好_28四川 2 2 7" xfId="2263"/>
    <cellStyle name="Accent6 11 2 5" xfId="2264"/>
    <cellStyle name="好_27重庆 3 6" xfId="2265"/>
    <cellStyle name="Accent6 - 20% 3 2 4" xfId="2266"/>
    <cellStyle name="表标题 3 2 5 5 3 4" xfId="2267"/>
    <cellStyle name="Accent1 21 3" xfId="2268"/>
    <cellStyle name="Accent1 16 3" xfId="2269"/>
    <cellStyle name="表标题 4 2 6 5 3 2" xfId="2270"/>
    <cellStyle name="Accent5 18 3 2" xfId="2271"/>
    <cellStyle name="差_2006年22湖南 4 2 3 2" xfId="2272"/>
    <cellStyle name="Accent5 - 40% 5 4" xfId="2273"/>
    <cellStyle name="好_28四川 2 2 8" xfId="2274"/>
    <cellStyle name="Accent6 - 20% 3 2 5" xfId="2275"/>
    <cellStyle name="好_27重庆 3 7" xfId="2276"/>
    <cellStyle name="Accent1 21 4" xfId="2277"/>
    <cellStyle name="Accent1 16 4" xfId="2278"/>
    <cellStyle name="表标题 4 2 6 5 3 3" xfId="2279"/>
    <cellStyle name="差_同德_Book1 3 2 2 2 2" xfId="2280"/>
    <cellStyle name="Accent5 4 2 4 2" xfId="2281"/>
    <cellStyle name="表标题 2 2 2 6 2 2 4" xfId="2282"/>
    <cellStyle name="Accent5 - 40% 6" xfId="2283"/>
    <cellStyle name="数字 2 2 2 10 2 7" xfId="2284"/>
    <cellStyle name="Accent1 22" xfId="2285"/>
    <cellStyle name="Accent1 17" xfId="2286"/>
    <cellStyle name="Accent6 - 20% 3 3 3 2" xfId="2287"/>
    <cellStyle name="好_27重庆 4 5 2" xfId="2288"/>
    <cellStyle name="Accent1 17 2 2" xfId="2289"/>
    <cellStyle name="Accent1 17 2 3" xfId="2290"/>
    <cellStyle name="Accent6 - 20% 3 3 4" xfId="2291"/>
    <cellStyle name="千位分隔 2 2 2 4 2" xfId="2292"/>
    <cellStyle name="好_27重庆 4 6" xfId="2293"/>
    <cellStyle name="Accent1 17 3" xfId="2294"/>
    <cellStyle name="表标题 4 2 6 5 4 2" xfId="2295"/>
    <cellStyle name="Accent5 18 4 2" xfId="2296"/>
    <cellStyle name="表标题 2 2 4 2 5" xfId="2297"/>
    <cellStyle name="差_2006年22湖南 4 2 4 2" xfId="2298"/>
    <cellStyle name="Accent6 - 20% 3 3 5" xfId="2299"/>
    <cellStyle name="常规 4 3 2 2 2 2" xfId="2300"/>
    <cellStyle name="好_27重庆 4 7" xfId="2301"/>
    <cellStyle name="Accent1 17 4" xfId="2302"/>
    <cellStyle name="表标题 4 2 6 5 4 3" xfId="2303"/>
    <cellStyle name="差_同德_Book1 3 2 2 3 2" xfId="2304"/>
    <cellStyle name="Accent6 13 2 2" xfId="2305"/>
    <cellStyle name="Accent5 - 40% 7" xfId="2306"/>
    <cellStyle name="表标题 2 3 10 2 4 3 2" xfId="2307"/>
    <cellStyle name="数字 2 2 2 10 2 8" xfId="2308"/>
    <cellStyle name="Accent4 - 40% 2 4 2" xfId="2309"/>
    <cellStyle name="差_07临沂 4 2" xfId="2310"/>
    <cellStyle name="好_28四川 4 2 4" xfId="2311"/>
    <cellStyle name="好_34青海 2 2" xfId="2312"/>
    <cellStyle name="Accent1 23" xfId="2313"/>
    <cellStyle name="Accent1 18" xfId="2314"/>
    <cellStyle name="Accent6 13 2 2 2" xfId="2315"/>
    <cellStyle name="表标题 2 3 6 2 4 3 3" xfId="2316"/>
    <cellStyle name="Accent5 - 40% 7 2" xfId="2317"/>
    <cellStyle name="表标题 2 3 10 2 4 3 2 2" xfId="2318"/>
    <cellStyle name="数字 2 2 2 10 2 8 2" xfId="2319"/>
    <cellStyle name="Accent1 23 2" xfId="2320"/>
    <cellStyle name="Accent1 18 2" xfId="2321"/>
    <cellStyle name="Accent4 10 2 3" xfId="2322"/>
    <cellStyle name="Accent1 18 2 2" xfId="2323"/>
    <cellStyle name="Accent4 10 2 4" xfId="2324"/>
    <cellStyle name="Accent1 18 2 3" xfId="2325"/>
    <cellStyle name="表标题 2 2 2 2 2" xfId="2326"/>
    <cellStyle name="Accent6 13 2 2 3" xfId="2327"/>
    <cellStyle name="表标题 2 3 6 2 4 3 4" xfId="2328"/>
    <cellStyle name="小数 2 2 2 2" xfId="2329"/>
    <cellStyle name="表标题 2 3 10 2 4 3 2 3" xfId="2330"/>
    <cellStyle name="数字 2 2 2 10 2 8 3" xfId="2331"/>
    <cellStyle name="Accent1 18 3" xfId="2332"/>
    <cellStyle name="表标题 4 2 6 5 5 2" xfId="2333"/>
    <cellStyle name="Accent3 6 2 5" xfId="2334"/>
    <cellStyle name="表标题 2 2 2 3 3 2 3 2" xfId="2335"/>
    <cellStyle name="差_07临沂 4 2 4 2" xfId="2336"/>
    <cellStyle name="Accent5 - 60% 3 2 2 2 2" xfId="2337"/>
    <cellStyle name="好_34青海 2 2 4 2" xfId="2338"/>
    <cellStyle name="Accent1 18 4 2" xfId="2339"/>
    <cellStyle name="Accent6 13 2 3" xfId="2340"/>
    <cellStyle name="Accent2 2 5 2" xfId="2341"/>
    <cellStyle name="Accent5 - 40% 8" xfId="2342"/>
    <cellStyle name="Accent6 - 20% 5 2 2" xfId="2343"/>
    <cellStyle name="表标题 2 3 10 2 4 3 3" xfId="2344"/>
    <cellStyle name="数字 2 2 2 10 2 9" xfId="2345"/>
    <cellStyle name="Accent1 24" xfId="2346"/>
    <cellStyle name="Accent1 19" xfId="2347"/>
    <cellStyle name="Accent6 13 2 3 2" xfId="2348"/>
    <cellStyle name="表标题 2 3 6 2 4 4 3" xfId="2349"/>
    <cellStyle name="Accent5 - 40% 8 2" xfId="2350"/>
    <cellStyle name="表标题 2 3 10 2 4 3 3 2" xfId="2351"/>
    <cellStyle name="数字 2 2 2 10 2 9 2" xfId="2352"/>
    <cellStyle name="Accent1 24 2" xfId="2353"/>
    <cellStyle name="Accent1 19 2" xfId="2354"/>
    <cellStyle name="Accent1 19 3" xfId="2355"/>
    <cellStyle name="差_07临沂 4 3 4" xfId="2356"/>
    <cellStyle name="常规 5 4 2 4 2" xfId="2357"/>
    <cellStyle name="Accent5 - 60% 3 2 3 2" xfId="2358"/>
    <cellStyle name="好_34青海 2 3 4" xfId="2359"/>
    <cellStyle name="表标题 2 2 4 4 6" xfId="2360"/>
    <cellStyle name="数字 2 3 3 2 2 2" xfId="2361"/>
    <cellStyle name="数字 4 3 5 2" xfId="2362"/>
    <cellStyle name="差_同德 2 2 2 7" xfId="2363"/>
    <cellStyle name="Accent1 19 4" xfId="2364"/>
    <cellStyle name="常规 15 3 2 2" xfId="2365"/>
    <cellStyle name="Accent1 2" xfId="2366"/>
    <cellStyle name="Accent3 - 40% 3 2 2 5" xfId="2367"/>
    <cellStyle name="小数 3 2 2 3 4 2" xfId="2368"/>
    <cellStyle name="Accent1 2 2" xfId="2369"/>
    <cellStyle name="表标题 4 2 2 8" xfId="2370"/>
    <cellStyle name="数字 2 2 2 9 10" xfId="2371"/>
    <cellStyle name="Accent1 2 2 2" xfId="2372"/>
    <cellStyle name="表标题 4 2 2 8 2" xfId="2373"/>
    <cellStyle name="数字 2 2 2 9 10 2" xfId="2374"/>
    <cellStyle name="Accent1 2 2 2 2" xfId="2375"/>
    <cellStyle name="Accent1 2 2 2 2 2" xfId="2376"/>
    <cellStyle name="差_2006年22湖南 5 3 3" xfId="2377"/>
    <cellStyle name="表标题 2 3 9" xfId="2378"/>
    <cellStyle name="强调 1 3 2 2 4" xfId="2379"/>
    <cellStyle name="好_07临沂_Book1 3 2 2 3 3" xfId="2380"/>
    <cellStyle name="Accent3 - 40% 4 2 3 2" xfId="2381"/>
    <cellStyle name="表标题 4 2 7 6 4" xfId="2382"/>
    <cellStyle name="Accent1 2 2 2 2 3" xfId="2383"/>
    <cellStyle name="表标题 2 2 2 5 5 3 2 2" xfId="2384"/>
    <cellStyle name="Accent1 7 2 3" xfId="2385"/>
    <cellStyle name="常规 2 3 3 7" xfId="2386"/>
    <cellStyle name="好_同德_Book1 2 7" xfId="2387"/>
    <cellStyle name="Accent1 2 2 2 4 2" xfId="2388"/>
    <cellStyle name="Accent1 2 2 3" xfId="2389"/>
    <cellStyle name="Accent1 2 2 3 2" xfId="2390"/>
    <cellStyle name="表标题 4 2 7 2 6" xfId="2391"/>
    <cellStyle name="好_2006年27重庆_Book1 2 2 2 7" xfId="2392"/>
    <cellStyle name="好_2006年28四川 3 2 2 7" xfId="2393"/>
    <cellStyle name="Accent1 2 2 3 3" xfId="2394"/>
    <cellStyle name="表标题 4 2 7 2 7" xfId="2395"/>
    <cellStyle name="Accent1 2 2 4" xfId="2396"/>
    <cellStyle name="小数 3 3 2 4 4 2 2" xfId="2397"/>
    <cellStyle name="后继超链接 2 2 2" xfId="2398"/>
    <cellStyle name="Accent1 2 2 4 2" xfId="2399"/>
    <cellStyle name="表标题 4 2 7 3 6" xfId="2400"/>
    <cellStyle name="后继超链接 2 2 2 2" xfId="2401"/>
    <cellStyle name="Accent1 2 2 5" xfId="2402"/>
    <cellStyle name="后继超链接 2 2 3" xfId="2403"/>
    <cellStyle name="Accent1 2 2 5 2" xfId="2404"/>
    <cellStyle name="后继超链接 2 2 3 2" xfId="2405"/>
    <cellStyle name="Accent1 2 2 6" xfId="2406"/>
    <cellStyle name="Accent2 - 40% 5 4 2" xfId="2407"/>
    <cellStyle name="后继超链接 2 2 4" xfId="2408"/>
    <cellStyle name="Accent2 - 60% 2 2 2 4 2" xfId="2409"/>
    <cellStyle name="差_月报分析0809 3 5 3" xfId="2410"/>
    <cellStyle name="Accent1 2 3" xfId="2411"/>
    <cellStyle name="表标题 4 2 2 9" xfId="2412"/>
    <cellStyle name="数字 2 2 2 9 11" xfId="2413"/>
    <cellStyle name="Accent5 3 2 2 4 2" xfId="2414"/>
    <cellStyle name="差_2006年28四川 2 3" xfId="2415"/>
    <cellStyle name="Accent1 2 3 2 2" xfId="2416"/>
    <cellStyle name="表标题 2 3 5 2 2 4 3" xfId="2417"/>
    <cellStyle name="Accent1 2 3 2 3" xfId="2418"/>
    <cellStyle name="Accent1 2 3 4 2" xfId="2419"/>
    <cellStyle name="表标题 4 2 8 3 6" xfId="2420"/>
    <cellStyle name="表标题 5 15" xfId="2421"/>
    <cellStyle name="后继超链接 2 3 2 2" xfId="2422"/>
    <cellStyle name="小数 4 2 3 3 4 2" xfId="2423"/>
    <cellStyle name="Accent1 2 4" xfId="2424"/>
    <cellStyle name="表标题 3 2 4 7 2" xfId="2425"/>
    <cellStyle name="表标题 3 2 4 7 2 2" xfId="2426"/>
    <cellStyle name="Accent1 2 4 2" xfId="2427"/>
    <cellStyle name="小数 4 2 3 3 4 2 2" xfId="2428"/>
    <cellStyle name="表标题 3 2 4 7 3" xfId="2429"/>
    <cellStyle name="Accent1 2 5" xfId="2430"/>
    <cellStyle name="小数 4 2 3 3 4 3" xfId="2431"/>
    <cellStyle name="好_上高县2010年1月收入进度表 3 3 2 3" xfId="2432"/>
    <cellStyle name="小数 3 2 10 2 9" xfId="2433"/>
    <cellStyle name="Accent1 2 5 2" xfId="2434"/>
    <cellStyle name="表标题 5 11 3 3 2 2" xfId="2435"/>
    <cellStyle name="Accent3 10 6" xfId="2436"/>
    <cellStyle name="差_28四川_Book1 3 3 2" xfId="2437"/>
    <cellStyle name="Accent1 25" xfId="2438"/>
    <cellStyle name="Accent1 30" xfId="2439"/>
    <cellStyle name="表标题 2 2 2 6 2 4 3 2" xfId="2440"/>
    <cellStyle name="表标题 5 11 4 3 2 3" xfId="2441"/>
    <cellStyle name="Accent2 15 2 4 2" xfId="2442"/>
    <cellStyle name="表标题 2 3 10 2 4 3 4" xfId="2443"/>
    <cellStyle name="Accent6 - 20% 5 2 3" xfId="2444"/>
    <cellStyle name="Accent6 13 2 4" xfId="2445"/>
    <cellStyle name="后继超级链接 3 2 7" xfId="2446"/>
    <cellStyle name="Accent1 25 2" xfId="2447"/>
    <cellStyle name="差_28四川_Book1 3 3 2 2" xfId="2448"/>
    <cellStyle name="表标题 2 2 2 6 2 4 3 2 2" xfId="2449"/>
    <cellStyle name="数字 2 2 3 11" xfId="2450"/>
    <cellStyle name="Accent6 13 2 4 2" xfId="2451"/>
    <cellStyle name="差_28四川_Book1 3 3 3" xfId="2452"/>
    <cellStyle name="Accent1 26" xfId="2453"/>
    <cellStyle name="Accent1 31" xfId="2454"/>
    <cellStyle name="表标题 2 2 2 6 2 4 3 3" xfId="2455"/>
    <cellStyle name="数字 3 3 2 8 2 2" xfId="2456"/>
    <cellStyle name="Accent6 13 2 5" xfId="2457"/>
    <cellStyle name="后继超级链接 3 3 7" xfId="2458"/>
    <cellStyle name="Accent1 26 2" xfId="2459"/>
    <cellStyle name="差_28四川_Book1 3 3 3 2" xfId="2460"/>
    <cellStyle name="表标题 2 2 2 6 2 4 3 3 2" xfId="2461"/>
    <cellStyle name="好_34青海 2 5 2" xfId="2462"/>
    <cellStyle name="Accent6 2 2 2 3" xfId="2463"/>
    <cellStyle name="差_07临沂 4 5 2" xfId="2464"/>
    <cellStyle name="好_2008年宜春市全市乡镇和重点情况 5 2 2" xfId="2465"/>
    <cellStyle name="差_28四川_Book1 3 3 4" xfId="2466"/>
    <cellStyle name="Accent1 27" xfId="2467"/>
    <cellStyle name="Accent1 32" xfId="2468"/>
    <cellStyle name="表标题 2 2 2 6 2 4 3 4" xfId="2469"/>
    <cellStyle name="差_28四川_Book1 3 3 4 2" xfId="2470"/>
    <cellStyle name="Accent1 27 2" xfId="2471"/>
    <cellStyle name="Accent5 4 2 5" xfId="2472"/>
    <cellStyle name="Accent6 2 2 3 3" xfId="2473"/>
    <cellStyle name="好_2008年宜春市全市乡镇和重点情况 5 2 3" xfId="2474"/>
    <cellStyle name="差_28四川_Book1 3 3 5" xfId="2475"/>
    <cellStyle name="Accent1 28" xfId="2476"/>
    <cellStyle name="Accent1 33" xfId="2477"/>
    <cellStyle name="Input [yellow] 2 2 6 3 2 2" xfId="2478"/>
    <cellStyle name="Accent1 28 2" xfId="2479"/>
    <cellStyle name="Accent5 4 3 5" xfId="2480"/>
    <cellStyle name="Input [yellow] 2 2 6 3 2 2 2" xfId="2481"/>
    <cellStyle name="好_！！！2010年工业园、乡镇和重点税源企业格式_Book1 3 3 2 3" xfId="2482"/>
    <cellStyle name="好_2008年宜春市全市乡镇和重点情况 5 2 4" xfId="2483"/>
    <cellStyle name="差_28四川_Book1 3 3 6" xfId="2484"/>
    <cellStyle name="Accent1 29" xfId="2485"/>
    <cellStyle name="Accent1 34" xfId="2486"/>
    <cellStyle name="Input [yellow] 2 2 6 3 2 3" xfId="2487"/>
    <cellStyle name="差_！！！2010年工业园、乡镇和重点税源企业格式_Book1 5 2 2" xfId="2488"/>
    <cellStyle name="差_2006年27重庆 3 2" xfId="2489"/>
    <cellStyle name="Accent1 3" xfId="2490"/>
    <cellStyle name="小数 2 9 2 2" xfId="2491"/>
    <cellStyle name="差_月报分析0809 3 6" xfId="2492"/>
    <cellStyle name="表标题 2 3 7 2 2 4 3" xfId="2493"/>
    <cellStyle name="Accent3 2 3 2 2" xfId="2494"/>
    <cellStyle name="差_2006年27重庆 3 2 2" xfId="2495"/>
    <cellStyle name="表标题 4 2 3 8" xfId="2496"/>
    <cellStyle name="Accent1 3 2" xfId="2497"/>
    <cellStyle name="小数 2 9 2 2 2" xfId="2498"/>
    <cellStyle name="差_30云南_Book1 4 3" xfId="2499"/>
    <cellStyle name="差_2006年27重庆 3 2 2 2" xfId="2500"/>
    <cellStyle name="表标题 4 2 3 8 2" xfId="2501"/>
    <cellStyle name="Accent1 3 2 2" xfId="2502"/>
    <cellStyle name="Header2 2 4 3" xfId="2503"/>
    <cellStyle name="数字 5 8 4" xfId="2504"/>
    <cellStyle name="差_30云南_Book1 4 3 2" xfId="2505"/>
    <cellStyle name="表标题 2 3 13" xfId="2506"/>
    <cellStyle name="差_2006年27重庆 3 2 2 2 2" xfId="2507"/>
    <cellStyle name="Accent1 3 2 2 2" xfId="2508"/>
    <cellStyle name="强调 2 3 2 2 4" xfId="2509"/>
    <cellStyle name="表标题 2 3 9 3 6" xfId="2510"/>
    <cellStyle name="Header2 2 4 3 2" xfId="2511"/>
    <cellStyle name="数字 5 8 4 2" xfId="2512"/>
    <cellStyle name="表标题 2 3 13 2" xfId="2513"/>
    <cellStyle name="数字 5 4 2 2 6" xfId="2514"/>
    <cellStyle name="Accent1 3 2 2 2 2" xfId="2515"/>
    <cellStyle name="表标题 2 3 13 3" xfId="2516"/>
    <cellStyle name="表标题 2 2 2 6 5 3 2 2" xfId="2517"/>
    <cellStyle name="Accent1 3 2 2 2 3" xfId="2518"/>
    <cellStyle name="差_30云南_Book1 4 3 3" xfId="2519"/>
    <cellStyle name="表标题 2 3 14" xfId="2520"/>
    <cellStyle name="差_2006年27重庆 3 2 2 2 3" xfId="2521"/>
    <cellStyle name="Accent1 3 2 2 3" xfId="2522"/>
    <cellStyle name="表标题 2 3 14 2" xfId="2523"/>
    <cellStyle name="小数 2 2 2 8 2 2 6" xfId="2524"/>
    <cellStyle name="Accent1 3 2 2 3 2" xfId="2525"/>
    <cellStyle name="差_30云南_Book1 4 3 4" xfId="2526"/>
    <cellStyle name="表标题 2 3 15" xfId="2527"/>
    <cellStyle name="差_2006年27重庆 3 2 2 2 4" xfId="2528"/>
    <cellStyle name="Accent1 3 2 2 4" xfId="2529"/>
    <cellStyle name="表标题 2 3 15 2" xfId="2530"/>
    <cellStyle name="数字 5 4 2 4 6" xfId="2531"/>
    <cellStyle name="Accent1 3 2 2 4 2" xfId="2532"/>
    <cellStyle name="表标题 2 3 9 5 6" xfId="2533"/>
    <cellStyle name="数字 5 8 6 2" xfId="2534"/>
    <cellStyle name="好_月报分析0812_Book1 3 2 6" xfId="2535"/>
    <cellStyle name="表标题 2 3 16" xfId="2536"/>
    <cellStyle name="Accent1 3 2 2 5" xfId="2537"/>
    <cellStyle name="数字 2 2 2 3 5 6" xfId="2538"/>
    <cellStyle name="Accent5 - 60%" xfId="2539"/>
    <cellStyle name="小数 3 2 8 5 6" xfId="2540"/>
    <cellStyle name="差_30云南_Book1 4 4" xfId="2541"/>
    <cellStyle name="差_2006年27重庆 3 2 2 3" xfId="2542"/>
    <cellStyle name="Accent1 3 2 3" xfId="2543"/>
    <cellStyle name="Header2 2 5 3" xfId="2544"/>
    <cellStyle name="数字 5 9 4" xfId="2545"/>
    <cellStyle name="好_2006年27重庆_Book1 3 2 2 7" xfId="2546"/>
    <cellStyle name="Accent1 3 2 3 2" xfId="2547"/>
    <cellStyle name="差_30云南_Book1 4 4 2" xfId="2548"/>
    <cellStyle name="差_2006年27重庆 3 2 2 3 2" xfId="2549"/>
    <cellStyle name="表标题 3 2 8 7 2" xfId="2550"/>
    <cellStyle name="Accent5 2 4" xfId="2551"/>
    <cellStyle name="Input [yellow] 2 2 7 2" xfId="2552"/>
    <cellStyle name="差_30云南_Book1 4 4 3" xfId="2553"/>
    <cellStyle name="差_2006年27重庆 3 2 2 3 3" xfId="2554"/>
    <cellStyle name="Accent1 3 2 3 3" xfId="2555"/>
    <cellStyle name="表标题 3 2 8 7 3" xfId="2556"/>
    <cellStyle name="Accent5 2 5" xfId="2557"/>
    <cellStyle name="Input [yellow] 2 2 7 3" xfId="2558"/>
    <cellStyle name="差_月报分析0809 3 2 2 2" xfId="2559"/>
    <cellStyle name="后继超链接 3 2 2" xfId="2560"/>
    <cellStyle name="差_2006年27重庆 3 2 2 4" xfId="2561"/>
    <cellStyle name="差_30云南_Book1 4 5" xfId="2562"/>
    <cellStyle name="Accent1 3 2 4" xfId="2563"/>
    <cellStyle name="Input [yellow] 2 2 15" xfId="2564"/>
    <cellStyle name="Header2 2 6 3" xfId="2565"/>
    <cellStyle name="Input [yellow] 2 2 10 2 3" xfId="2566"/>
    <cellStyle name="小数 2 2 3 8" xfId="2567"/>
    <cellStyle name="后继超链接 3 2 2 2" xfId="2568"/>
    <cellStyle name="差_2006年27重庆 3 2 2 4 2" xfId="2569"/>
    <cellStyle name="差_30云南_Book1 4 5 2" xfId="2570"/>
    <cellStyle name="Accent1 3 2 4 2" xfId="2571"/>
    <cellStyle name="表标题 3 2 8 8 2" xfId="2572"/>
    <cellStyle name="Accent5 3 4" xfId="2573"/>
    <cellStyle name="Input [yellow] 2 2 8 2" xfId="2574"/>
    <cellStyle name="数字 2 5 4 5 2" xfId="2575"/>
    <cellStyle name="Accent1 3 2 5" xfId="2576"/>
    <cellStyle name="后继超链接 3 2 3" xfId="2577"/>
    <cellStyle name="差_2006年27重庆 3 2 2 5" xfId="2578"/>
    <cellStyle name="差_30云南_Book1 4 6" xfId="2579"/>
    <cellStyle name="Input [yellow] 2 2 10 3 3" xfId="2580"/>
    <cellStyle name="小数 2 2 4 8" xfId="2581"/>
    <cellStyle name="Header2 2 7 3" xfId="2582"/>
    <cellStyle name="后继超链接 3 2 3 2" xfId="2583"/>
    <cellStyle name="Accent1 3 2 5 2" xfId="2584"/>
    <cellStyle name="Accent5 4 4" xfId="2585"/>
    <cellStyle name="Input [yellow] 2 2 9 2" xfId="2586"/>
    <cellStyle name="后继超链接 3 2 4" xfId="2587"/>
    <cellStyle name="差_2006年27重庆 3 2 2 6" xfId="2588"/>
    <cellStyle name="差_30云南_Book1 4 7" xfId="2589"/>
    <cellStyle name="Accent1 3 2 6" xfId="2590"/>
    <cellStyle name="差_2006年27重庆 3 2 3" xfId="2591"/>
    <cellStyle name="表标题 4 2 3 9" xfId="2592"/>
    <cellStyle name="表标题 2 2 4 4 2 2 2" xfId="2593"/>
    <cellStyle name="Accent1 3 3" xfId="2594"/>
    <cellStyle name="差_30云南_Book1 5 3" xfId="2595"/>
    <cellStyle name="差_2006年27重庆 3 2 3 2" xfId="2596"/>
    <cellStyle name="表标题 2 2 4 4 2 2 2 2" xfId="2597"/>
    <cellStyle name="Accent1 3 3 2" xfId="2598"/>
    <cellStyle name="差_34青海 3 5" xfId="2599"/>
    <cellStyle name="差_30云南_Book1 5 3 2" xfId="2600"/>
    <cellStyle name="差_2006年34青海_Book1 5 4" xfId="2601"/>
    <cellStyle name="Accent1 3 3 2 2" xfId="2602"/>
    <cellStyle name="差_34青海 3 6" xfId="2603"/>
    <cellStyle name="差_30云南_Book1 5 3 3" xfId="2604"/>
    <cellStyle name="差_2006年34青海_Book1 5 5" xfId="2605"/>
    <cellStyle name="Accent1 3 3 2 3" xfId="2606"/>
    <cellStyle name="差_30云南_Book1 5 4" xfId="2607"/>
    <cellStyle name="差_2006年27重庆 3 2 3 3" xfId="2608"/>
    <cellStyle name="Accent1 3 3 3" xfId="2609"/>
    <cellStyle name="Accent4 - 20% 2" xfId="2610"/>
    <cellStyle name="Accent3 9 2 2 2" xfId="2611"/>
    <cellStyle name="差_34青海 4 5" xfId="2612"/>
    <cellStyle name="差_30云南_Book1 5 4 2" xfId="2613"/>
    <cellStyle name="Accent1 3 3 3 2" xfId="2614"/>
    <cellStyle name="Accent4 - 20% 2 2" xfId="2615"/>
    <cellStyle name="小数 2 3 2 8" xfId="2616"/>
    <cellStyle name="后继超级链接 2 2 3 3" xfId="2617"/>
    <cellStyle name="表标题 3 2 9 7 2" xfId="2618"/>
    <cellStyle name="Accent6 2 4" xfId="2619"/>
    <cellStyle name="后继超链接 3 3 2" xfId="2620"/>
    <cellStyle name="差_2006年27重庆 3 2 3 4" xfId="2621"/>
    <cellStyle name="差_30云南_Book1 5 5" xfId="2622"/>
    <cellStyle name="Accent1 3 3 4" xfId="2623"/>
    <cellStyle name="Accent4 - 20% 3" xfId="2624"/>
    <cellStyle name="Accent3 9 2 2 3" xfId="2625"/>
    <cellStyle name="后继超链接 3 3 2 2" xfId="2626"/>
    <cellStyle name="差_34青海 5 5" xfId="2627"/>
    <cellStyle name="Accent1 3 3 4 2" xfId="2628"/>
    <cellStyle name="Input [yellow] 2 2 11 2 3" xfId="2629"/>
    <cellStyle name="Accent4 - 20% 3 2" xfId="2630"/>
    <cellStyle name="小数 2 3 3 8" xfId="2631"/>
    <cellStyle name="后继超链接 3 3 3" xfId="2632"/>
    <cellStyle name="差_30云南_Book1 5 6" xfId="2633"/>
    <cellStyle name="Accent1 3 3 5" xfId="2634"/>
    <cellStyle name="Accent4 - 20% 4" xfId="2635"/>
    <cellStyle name="差_2006年27重庆 3 2 4" xfId="2636"/>
    <cellStyle name="表标题 3 2 4 8 2" xfId="2637"/>
    <cellStyle name="表标题 2 2 4 4 2 2 3" xfId="2638"/>
    <cellStyle name="Accent1 3 4" xfId="2639"/>
    <cellStyle name="小数 4 2 3 3 5 2" xfId="2640"/>
    <cellStyle name="差_30云南_Book1 6 3" xfId="2641"/>
    <cellStyle name="差_22湖南_Book1 2 2 2 5" xfId="2642"/>
    <cellStyle name="差_2006年27重庆 3 2 4 2" xfId="2643"/>
    <cellStyle name="Accent1 3 4 2" xfId="2644"/>
    <cellStyle name="差_2006年27重庆 3 2 5" xfId="2645"/>
    <cellStyle name="Accent1 3 5" xfId="2646"/>
    <cellStyle name="表标题 2 3 4 5 2 2 2" xfId="2647"/>
    <cellStyle name="差_30云南_Book1 7 3" xfId="2648"/>
    <cellStyle name="小数 4 2 2 6" xfId="2649"/>
    <cellStyle name="差_2006年27重庆 3 2 5 2" xfId="2650"/>
    <cellStyle name="Accent1 3 5 2" xfId="2651"/>
    <cellStyle name="表标题 2 3 4 5 2 2 2 2" xfId="2652"/>
    <cellStyle name="差_28四川_Book1 3 3 7" xfId="2653"/>
    <cellStyle name="Input [yellow] 3 10 3 2 2" xfId="2654"/>
    <cellStyle name="Accent1 35" xfId="2655"/>
    <cellStyle name="Accent1 40" xfId="2656"/>
    <cellStyle name="Input [yellow] 3 10 3 2 3" xfId="2657"/>
    <cellStyle name="Accent1 36" xfId="2658"/>
    <cellStyle name="Accent1 41" xfId="2659"/>
    <cellStyle name="Accent1 37" xfId="2660"/>
    <cellStyle name="Accent1 42" xfId="2661"/>
    <cellStyle name="Accent1 38" xfId="2662"/>
    <cellStyle name="Accent1 43" xfId="2663"/>
    <cellStyle name="Accent4 19 2" xfId="2664"/>
    <cellStyle name="Accent4 24 2" xfId="2665"/>
    <cellStyle name="Accent1 39" xfId="2666"/>
    <cellStyle name="Accent1 44" xfId="2667"/>
    <cellStyle name="强调 3 2 3 4 2" xfId="2668"/>
    <cellStyle name="Accent4 19 3" xfId="2669"/>
    <cellStyle name="差_2006年27重庆 3 3" xfId="2670"/>
    <cellStyle name="Accent1 4" xfId="2671"/>
    <cellStyle name="小数 2 9 2 3" xfId="2672"/>
    <cellStyle name="超级链接" xfId="2673"/>
    <cellStyle name="Accent3 2 3 2 3" xfId="2674"/>
    <cellStyle name="差_月报分析0809 3 7" xfId="2675"/>
    <cellStyle name="Accent4 3 4 2" xfId="2676"/>
    <cellStyle name="差_2006年27重庆 3 3 2" xfId="2677"/>
    <cellStyle name="表标题 4 2 10 6 2 3" xfId="2678"/>
    <cellStyle name="表标题 4 2 4 8" xfId="2679"/>
    <cellStyle name="Accent1 4 2" xfId="2680"/>
    <cellStyle name="差_2006年27重庆 3 3 2 2" xfId="2681"/>
    <cellStyle name="表标题 4 2 4 8 2" xfId="2682"/>
    <cellStyle name="Accent1 4 2 2" xfId="2683"/>
    <cellStyle name="表标题 2 2 2 8 2 6" xfId="2684"/>
    <cellStyle name="Accent1 4 2 2 2" xfId="2685"/>
    <cellStyle name="表标题 2 2 2 8 2 6 2" xfId="2686"/>
    <cellStyle name="Accent1 4 2 2 2 2" xfId="2687"/>
    <cellStyle name="表标题 2 2 2 8 2 6 3" xfId="2688"/>
    <cellStyle name="表标题 2 2 2 7 5 3 2 2" xfId="2689"/>
    <cellStyle name="Accent1 4 2 2 2 3" xfId="2690"/>
    <cellStyle name="强调 3 3 2 2 5" xfId="2691"/>
    <cellStyle name="Accent6 - 40% 2 2 4 2" xfId="2692"/>
    <cellStyle name="表标题 2 2 2 8 2 7" xfId="2693"/>
    <cellStyle name="Accent1 4 2 2 3" xfId="2694"/>
    <cellStyle name="表标题 4 2 10 2 5 3" xfId="2695"/>
    <cellStyle name="Accent1 4 2 2 5" xfId="2696"/>
    <cellStyle name="差_28四川_Book1 2 2 2 2 2" xfId="2697"/>
    <cellStyle name="Accent6 - 60%" xfId="2698"/>
    <cellStyle name="表标题 2 2 2 6 2 3 2 2 2 2" xfId="2699"/>
    <cellStyle name="超级链接 2 2 5" xfId="2700"/>
    <cellStyle name="差_2006年27重庆 3 3 2 3" xfId="2701"/>
    <cellStyle name="Accent1 4 2 3" xfId="2702"/>
    <cellStyle name="表标题 2 3 5 5 2 2 2" xfId="2703"/>
    <cellStyle name="表标题 2 2 2 8 3 6" xfId="2704"/>
    <cellStyle name="Accent1 4 2 3 2" xfId="2705"/>
    <cellStyle name="表标题 2 3 5 5 2 2 2 2" xfId="2706"/>
    <cellStyle name="数字 2 3 14 5" xfId="2707"/>
    <cellStyle name="小数 3 2 2 8" xfId="2708"/>
    <cellStyle name="Accent1 4 2 3 3" xfId="2709"/>
    <cellStyle name="后继超链接 4 2 2" xfId="2710"/>
    <cellStyle name="差_2006年27重庆 3 3 2 4" xfId="2711"/>
    <cellStyle name="Accent1 4 2 4" xfId="2712"/>
    <cellStyle name="表标题 2 3 5 5 2 2 3" xfId="2713"/>
    <cellStyle name="后继超链接 4 2 3" xfId="2714"/>
    <cellStyle name="Accent1 4 2 5" xfId="2715"/>
    <cellStyle name="后继超链接 4 2 3 2" xfId="2716"/>
    <cellStyle name="表标题 2 2 2 8 5 6" xfId="2717"/>
    <cellStyle name="Accent1 4 2 5 2" xfId="2718"/>
    <cellStyle name="后继超链接 4 2 4" xfId="2719"/>
    <cellStyle name="Accent1 4 2 6" xfId="2720"/>
    <cellStyle name="强调 3 4 2 3 2" xfId="2721"/>
    <cellStyle name="差_2006年34青海_Book1 2 2 3 4" xfId="2722"/>
    <cellStyle name="Accent5 - 20% 2 2 2 4 2" xfId="2723"/>
    <cellStyle name="Input [yellow] 3 13" xfId="2724"/>
    <cellStyle name="好_22湖南_Book1 3 2 2 2 2" xfId="2725"/>
    <cellStyle name="Accent6 10 2" xfId="2726"/>
    <cellStyle name="常规 9 2 2 2" xfId="2727"/>
    <cellStyle name="小数 2 3 8 5 4 2" xfId="2728"/>
    <cellStyle name="差_2006年27重庆 3 3 3" xfId="2729"/>
    <cellStyle name="表标题 4 2 4 9" xfId="2730"/>
    <cellStyle name="表标题 2 2 4 4 2 3 2" xfId="2731"/>
    <cellStyle name="Accent1 4 3" xfId="2732"/>
    <cellStyle name="差_上高县2010年1月收入进度表_Book1 3 2 2 4" xfId="2733"/>
    <cellStyle name="Accent1 4 3 2" xfId="2734"/>
    <cellStyle name="差_2006年27重庆 3 3 3 2" xfId="2735"/>
    <cellStyle name="差_上高县2010年1月收入进度表_Book1 3 2 2 4 2" xfId="2736"/>
    <cellStyle name="Accent1 4 3 2 2" xfId="2737"/>
    <cellStyle name="表标题 2 2 2 9 2 6" xfId="2738"/>
    <cellStyle name="表标题 2 2 2 9 2 7" xfId="2739"/>
    <cellStyle name="Accent1 4 3 2 3" xfId="2740"/>
    <cellStyle name="差_上高县2010年1月收入进度表_Book1 3 2 2 5" xfId="2741"/>
    <cellStyle name="表标题 2 3 11 3 2 2 2 2" xfId="2742"/>
    <cellStyle name="Accent1 4 3 3" xfId="2743"/>
    <cellStyle name="差_2006年27重庆 3 3 3 3" xfId="2744"/>
    <cellStyle name="表标题 2 3 5 5 2 3 2" xfId="2745"/>
    <cellStyle name="表标题 2 2 2 9 3 6" xfId="2746"/>
    <cellStyle name="数字 4 2 3 2 2 4 3" xfId="2747"/>
    <cellStyle name="Accent3 - 20% 2 4" xfId="2748"/>
    <cellStyle name="Accent1 4 3 3 2" xfId="2749"/>
    <cellStyle name="后继超链接 4 3 2" xfId="2750"/>
    <cellStyle name="差_上高县2010年1月收入进度表_Book1 3 2 2 6" xfId="2751"/>
    <cellStyle name="Accent1 4 3 4" xfId="2752"/>
    <cellStyle name="Accent1 4 3 4 2" xfId="2753"/>
    <cellStyle name="Accent3 - 20% 3 4" xfId="2754"/>
    <cellStyle name="后继超链接 4 3 3" xfId="2755"/>
    <cellStyle name="差_上高县2010年1月收入进度表_Book1 3 2 2 7" xfId="2756"/>
    <cellStyle name="Accent1 4 3 5" xfId="2757"/>
    <cellStyle name="差_2006年27重庆 3 3 4" xfId="2758"/>
    <cellStyle name="Accent1 4 4" xfId="2759"/>
    <cellStyle name="差_上高县2010年1月收入进度表_Book1 3 2 3 4" xfId="2760"/>
    <cellStyle name="Accent1 4 4 2" xfId="2761"/>
    <cellStyle name="差_2006年27重庆 3 3 4 2" xfId="2762"/>
    <cellStyle name="差_2006年27重庆 3 3 5" xfId="2763"/>
    <cellStyle name="表标题 2 3 11 2 2 2 2 2" xfId="2764"/>
    <cellStyle name="Accent1 4 5" xfId="2765"/>
    <cellStyle name="表标题 2 3 4 5 2 3 2" xfId="2766"/>
    <cellStyle name="Accent1 4 5 2" xfId="2767"/>
    <cellStyle name="Accent2 - 20% 2 4" xfId="2768"/>
    <cellStyle name="Accent4 19 4" xfId="2769"/>
    <cellStyle name="Accent1 45" xfId="2770"/>
    <cellStyle name="Accent1 50" xfId="2771"/>
    <cellStyle name="表标题 5 8 6 3 3" xfId="2772"/>
    <cellStyle name="数字 4 2 4 5 4 2" xfId="2773"/>
    <cellStyle name="Accent4 2 2 4 2" xfId="2774"/>
    <cellStyle name="Accent1 46" xfId="2775"/>
    <cellStyle name="Accent1 51" xfId="2776"/>
    <cellStyle name="Accent4 19 5" xfId="2777"/>
    <cellStyle name="Accent1 47" xfId="2778"/>
    <cellStyle name="Accent1 52" xfId="2779"/>
    <cellStyle name="小数 2 3 8 2 2 2" xfId="2780"/>
    <cellStyle name="好_2008年宜春市全市乡镇和重点情况_Book1 3 2 2 3 2" xfId="2781"/>
    <cellStyle name="好_12滨州_Book1 7 3" xfId="2782"/>
    <cellStyle name="Accent2 - 40% 4 2 2" xfId="2783"/>
    <cellStyle name="表标题 4 2 2 3 3 3 2" xfId="2784"/>
    <cellStyle name="小数 6 2 8 3" xfId="2785"/>
    <cellStyle name="表标题 4 2 2 2 7 2" xfId="2786"/>
    <cellStyle name="Accent1 48" xfId="2787"/>
    <cellStyle name="Accent1 53" xfId="2788"/>
    <cellStyle name="小数 2 3 8 2 2 3" xfId="2789"/>
    <cellStyle name="Accent6 7 2 2" xfId="2790"/>
    <cellStyle name="好_2008年宜春市全市乡镇和重点情况_Book1 3 2 2 3 3" xfId="2791"/>
    <cellStyle name="Accent2 - 40% 4 2 3" xfId="2792"/>
    <cellStyle name="Accent1 49" xfId="2793"/>
    <cellStyle name="Accent1 54" xfId="2794"/>
    <cellStyle name="小数 2 3 8 2 2 4" xfId="2795"/>
    <cellStyle name="表标题 4 3 2 4 3 3 2" xfId="2796"/>
    <cellStyle name="表标题 4 2 10 4 2" xfId="2797"/>
    <cellStyle name="Accent6 7 2 3" xfId="2798"/>
    <cellStyle name="差_2006年34青海_Book1" xfId="2799"/>
    <cellStyle name="Accent2 - 40% 4 2 4" xfId="2800"/>
    <cellStyle name="差_2006年27重庆 3 4 2" xfId="2801"/>
    <cellStyle name="表标题 4 2 5 8" xfId="2802"/>
    <cellStyle name="Accent1 5 2" xfId="2803"/>
    <cellStyle name="Accent2 - 20% 3 2 5" xfId="2804"/>
    <cellStyle name="表标题 4 2 5 8 2" xfId="2805"/>
    <cellStyle name="Accent1 5 2 2" xfId="2806"/>
    <cellStyle name="Accent2 - 20% 3 2 5 2" xfId="2807"/>
    <cellStyle name="Accent1 5 2 2 2" xfId="2808"/>
    <cellStyle name="Accent1 5 2 2 3" xfId="2809"/>
    <cellStyle name="Accent1 5 2 3" xfId="2810"/>
    <cellStyle name="表标题 2 3 5 5 3 2 2" xfId="2811"/>
    <cellStyle name="后继超链接 3 5" xfId="2812"/>
    <cellStyle name="Accent1 5 2 3 2" xfId="2813"/>
    <cellStyle name="表标题 2 3 5 5 3 2 2 2" xfId="2814"/>
    <cellStyle name="后继超链接 3 5 2" xfId="2815"/>
    <cellStyle name="小数 4 2 2 8" xfId="2816"/>
    <cellStyle name="后继超链接 5 2 2" xfId="2817"/>
    <cellStyle name="Accent1 5 2 4" xfId="2818"/>
    <cellStyle name="表标题 2 3 5 5 3 2 3" xfId="2819"/>
    <cellStyle name="后继超链接 3 6" xfId="2820"/>
    <cellStyle name="好_上高县2010年1月收入进度表_Book1 2 2 4" xfId="2821"/>
    <cellStyle name="Accent1 5 2 4 2" xfId="2822"/>
    <cellStyle name="后继超链接 5 2 3" xfId="2823"/>
    <cellStyle name="Accent1 5 2 5" xfId="2824"/>
    <cellStyle name="差_2006年27重庆 3 4 3" xfId="2825"/>
    <cellStyle name="表标题 4 2 5 9" xfId="2826"/>
    <cellStyle name="Accent1 5 3" xfId="2827"/>
    <cellStyle name="Accent2 - 20% 3 2 6" xfId="2828"/>
    <cellStyle name="差_上高县2010年1月收入进度表_Book1 3 3 2 4" xfId="2829"/>
    <cellStyle name="Accent1 5 3 2" xfId="2830"/>
    <cellStyle name="强调 2 10 2" xfId="2831"/>
    <cellStyle name="Accent1 5 3 3" xfId="2832"/>
    <cellStyle name="后继超链接 4 5" xfId="2833"/>
    <cellStyle name="差_07临沂" xfId="2834"/>
    <cellStyle name="表标题 2 3 5 5 3 3 2" xfId="2835"/>
    <cellStyle name="Accent4 - 40% 2" xfId="2836"/>
    <cellStyle name="Accent1 5 4" xfId="2837"/>
    <cellStyle name="Accent1 5 4 2" xfId="2838"/>
    <cellStyle name="Accent1 5 5" xfId="2839"/>
    <cellStyle name="Accent5 - 20% 3 3 2 2" xfId="2840"/>
    <cellStyle name="Accent1 5 5 2" xfId="2841"/>
    <cellStyle name="Accent1 5 6" xfId="2842"/>
    <cellStyle name="好_上高县2010年1月收入进度表_Book1 4 2" xfId="2843"/>
    <cellStyle name="Accent5 - 20% 3 3 2 3" xfId="2844"/>
    <cellStyle name="表标题 4 2 10 4 3" xfId="2845"/>
    <cellStyle name="Accent6 7 2 4" xfId="2846"/>
    <cellStyle name="Accent2 - 40% 4 2 5" xfId="2847"/>
    <cellStyle name="常规 8 3 2" xfId="2848"/>
    <cellStyle name="小数 2 3 7 6 4" xfId="2849"/>
    <cellStyle name="Accent1 55" xfId="2850"/>
    <cellStyle name="Accent1 60" xfId="2851"/>
    <cellStyle name="小数 2 3 8 2 2 5" xfId="2852"/>
    <cellStyle name="强调 3 3 3 3" xfId="2853"/>
    <cellStyle name="Accent4 - 20% 3 3 3 2" xfId="2854"/>
    <cellStyle name="常规 8 3 3" xfId="2855"/>
    <cellStyle name="小数 2 3 7 6 5" xfId="2856"/>
    <cellStyle name="Accent1 56" xfId="2857"/>
    <cellStyle name="Accent1 61" xfId="2858"/>
    <cellStyle name="小数 2 3 8 2 2 6" xfId="2859"/>
    <cellStyle name="常规 8 3 4" xfId="2860"/>
    <cellStyle name="Accent1 57" xfId="2861"/>
    <cellStyle name="Accent1 62" xfId="2862"/>
    <cellStyle name="常规 8 3 5" xfId="2863"/>
    <cellStyle name="Accent1 58" xfId="2864"/>
    <cellStyle name="Accent1 63" xfId="2865"/>
    <cellStyle name="数字 2 2 2 5 2 2 5 2" xfId="2866"/>
    <cellStyle name="Accent1 59" xfId="2867"/>
    <cellStyle name="Accent1 64" xfId="2868"/>
    <cellStyle name="差_2006年27重庆 3 5 2" xfId="2869"/>
    <cellStyle name="表标题 4 2 6 8" xfId="2870"/>
    <cellStyle name="Accent1 6 2" xfId="2871"/>
    <cellStyle name="Input [yellow] 5 2 2 2" xfId="2872"/>
    <cellStyle name="Accent2 - 20% 3 3 5" xfId="2873"/>
    <cellStyle name="差_2006年22湖南 4 5" xfId="2874"/>
    <cellStyle name="表标题 5 3 5 3 2 2" xfId="2875"/>
    <cellStyle name="Accent5 26" xfId="2876"/>
    <cellStyle name="Accent5 31" xfId="2877"/>
    <cellStyle name="常规 2 2 3 6" xfId="2878"/>
    <cellStyle name="表标题 4 2 6 8 2" xfId="2879"/>
    <cellStyle name="Accent1 6 2 2" xfId="2880"/>
    <cellStyle name="差_2006年22湖南 4 5 2" xfId="2881"/>
    <cellStyle name="表标题 5 3 5 3 2 2 2" xfId="2882"/>
    <cellStyle name="Accent5 26 2" xfId="2883"/>
    <cellStyle name="Accent1 6 2 2 2" xfId="2884"/>
    <cellStyle name="表标题 2 2 2 10 9" xfId="2885"/>
    <cellStyle name="Accent4 - 40% 3 3 5" xfId="2886"/>
    <cellStyle name="Accent1 6 2 2 3" xfId="2887"/>
    <cellStyle name="常规 2 2 3 7" xfId="2888"/>
    <cellStyle name="Accent1 6 2 3" xfId="2889"/>
    <cellStyle name="表标题 2 3 5 5 4 2 2" xfId="2890"/>
    <cellStyle name="表标题 5 7 4 3 2 2" xfId="2891"/>
    <cellStyle name="好_月报分析0809" xfId="2892"/>
    <cellStyle name="Accent1 6 2 3 2" xfId="2893"/>
    <cellStyle name="Accent6 14 2 5" xfId="2894"/>
    <cellStyle name="常规 3 3 2 2 6" xfId="2895"/>
    <cellStyle name="差_28四川_Book1 4 3 3" xfId="2896"/>
    <cellStyle name="Accent6 31" xfId="2897"/>
    <cellStyle name="Accent6 26" xfId="2898"/>
    <cellStyle name="数字 4 2 10 2 2 2" xfId="2899"/>
    <cellStyle name="Accent1 6 2 4" xfId="2900"/>
    <cellStyle name="Accent1 6 2 4 2" xfId="2901"/>
    <cellStyle name="Accent1 6 2 5" xfId="2902"/>
    <cellStyle name="数字 2 2 2 4 2 3 3 3" xfId="2903"/>
    <cellStyle name="差_07临沂 2 2 4 2" xfId="2904"/>
    <cellStyle name="数字 4 2 10 2 4" xfId="2905"/>
    <cellStyle name="小数 3 2 9 2 3 3 3" xfId="2906"/>
    <cellStyle name="Accent4 - 40% 2 2 2 4 2" xfId="2907"/>
    <cellStyle name="表标题 2 2 2 3 6 2" xfId="2908"/>
    <cellStyle name="表标题 4 4 2 5 2" xfId="2909"/>
    <cellStyle name="差_2006年27重庆 3 5 3" xfId="2910"/>
    <cellStyle name="表标题 4 2 6 9" xfId="2911"/>
    <cellStyle name="Accent1 6 3" xfId="2912"/>
    <cellStyle name="差_2006年22湖南 4 6" xfId="2913"/>
    <cellStyle name="表标题 5 3 5 3 2 3" xfId="2914"/>
    <cellStyle name="Accent5 27" xfId="2915"/>
    <cellStyle name="Accent5 32" xfId="2916"/>
    <cellStyle name="Accent1 6 3 2" xfId="2917"/>
    <cellStyle name="表标题 2 3 3 2 2 3" xfId="2918"/>
    <cellStyle name="Accent5 27 2" xfId="2919"/>
    <cellStyle name="Accent1 6 3 3" xfId="2920"/>
    <cellStyle name="Accent1 6 4" xfId="2921"/>
    <cellStyle name="数字 2 2 2 7 2 9 2" xfId="2922"/>
    <cellStyle name="Accent5 28" xfId="2923"/>
    <cellStyle name="Accent5 33" xfId="2924"/>
    <cellStyle name="差_2006年22湖南 4 7" xfId="2925"/>
    <cellStyle name="Accent1 6 4 2" xfId="2926"/>
    <cellStyle name="差_月报分析0812 4 2 2 4" xfId="2927"/>
    <cellStyle name="差_2006年28四川_Book1 3 2 4" xfId="2928"/>
    <cellStyle name="表标题 2 3 3 2 3 3" xfId="2929"/>
    <cellStyle name="Accent5 28 2" xfId="2930"/>
    <cellStyle name="Accent1 6 5" xfId="2931"/>
    <cellStyle name="千位分隔 2 2 8" xfId="2932"/>
    <cellStyle name="Accent5 - 20% 3 3 3 2" xfId="2933"/>
    <cellStyle name="差_27重庆 3 2 2 4 2" xfId="2934"/>
    <cellStyle name="Accent5 29" xfId="2935"/>
    <cellStyle name="Accent5 34" xfId="2936"/>
    <cellStyle name="Accent1 6 5 2" xfId="2937"/>
    <cellStyle name="Accent1 6 6" xfId="2938"/>
    <cellStyle name="数字 2 2 3 5 4 2 2" xfId="2939"/>
    <cellStyle name="Accent5 35" xfId="2940"/>
    <cellStyle name="Accent5 40" xfId="2941"/>
    <cellStyle name="Accent1 65" xfId="2942"/>
    <cellStyle name="Accent1 70" xfId="2943"/>
    <cellStyle name="Accent1 66" xfId="2944"/>
    <cellStyle name="Accent1 71" xfId="2945"/>
    <cellStyle name="差_28四川_Book1 2 3" xfId="2946"/>
    <cellStyle name="Accent4 14 2 2" xfId="2947"/>
    <cellStyle name="表标题 2 2 2 6 2 3 3" xfId="2948"/>
    <cellStyle name="Norma,_laroux_4_营业在建 (2)_E21" xfId="2949"/>
    <cellStyle name="Accent1 67" xfId="2950"/>
    <cellStyle name="差_28四川_Book1 2 4" xfId="2951"/>
    <cellStyle name="Accent4 14 2 3" xfId="2952"/>
    <cellStyle name="Accent5 4 2 5 2" xfId="2953"/>
    <cellStyle name="表标题 2 2 2 6 2 3 4" xfId="2954"/>
    <cellStyle name="好_2006年34青海_Book1 2" xfId="2955"/>
    <cellStyle name="Accent1 68" xfId="2956"/>
    <cellStyle name="好_34青海 3 2" xfId="2957"/>
    <cellStyle name="好_28四川 4 3 4" xfId="2958"/>
    <cellStyle name="差_07临沂 5 2" xfId="2959"/>
    <cellStyle name="Accent4 - 40% 2 5 2" xfId="2960"/>
    <cellStyle name="差_28四川_Book1 2 5" xfId="2961"/>
    <cellStyle name="Accent4 14 2 4" xfId="2962"/>
    <cellStyle name="表标题 2 2 2 6 2 3 5" xfId="2963"/>
    <cellStyle name="表标题 2 2 6 2 2" xfId="2964"/>
    <cellStyle name="表标题 2 3 10 2 4 4 2" xfId="2965"/>
    <cellStyle name="Accent6 13 3 2" xfId="2966"/>
    <cellStyle name="好_2006年34青海_Book1 3" xfId="2967"/>
    <cellStyle name="Accent1 69" xfId="2968"/>
    <cellStyle name="差_34青海_Book1 3 5 2" xfId="2969"/>
    <cellStyle name="差_28四川_Book1 2 6" xfId="2970"/>
    <cellStyle name="Accent4 14 2 5" xfId="2971"/>
    <cellStyle name="表标题 2 2 6 2 3" xfId="2972"/>
    <cellStyle name="表标题 2 3 10 2 4 4 3" xfId="2973"/>
    <cellStyle name="Accent6 - 20% 5 3 2" xfId="2974"/>
    <cellStyle name="Accent6 13 3 3" xfId="2975"/>
    <cellStyle name="差_2006年27重庆 3 6" xfId="2976"/>
    <cellStyle name="Input [yellow] 5 2 3" xfId="2977"/>
    <cellStyle name="Accent1 7" xfId="2978"/>
    <cellStyle name="好_！！！2010年工业园、乡镇和重点税源企业格式_Book1 2 2 3 3" xfId="2979"/>
    <cellStyle name="Accent1 8 2 2 3" xfId="2980"/>
    <cellStyle name="表标题 4 2 7 8" xfId="2981"/>
    <cellStyle name="Accent1 7 2" xfId="2982"/>
    <cellStyle name="好_同德_Book1 2 6" xfId="2983"/>
    <cellStyle name="常规 2 3 3 6" xfId="2984"/>
    <cellStyle name="表标题 4 2 7 8 2" xfId="2985"/>
    <cellStyle name="Accent1 7 2 2" xfId="2986"/>
    <cellStyle name="Accent1 7 2 2 2" xfId="2987"/>
    <cellStyle name="Accent1 7 2 2 3" xfId="2988"/>
    <cellStyle name="Accent1 7 2 3 2" xfId="2989"/>
    <cellStyle name="Accent1 7 2 4" xfId="2990"/>
    <cellStyle name="Accent1 7 2 4 2" xfId="2991"/>
    <cellStyle name="差_34青海_Book1 3 2 2 4 2" xfId="2992"/>
    <cellStyle name="Input [yellow] 3 8 2 2 2" xfId="2993"/>
    <cellStyle name="Accent1 7 2 5" xfId="2994"/>
    <cellStyle name="表标题 4 2 7 9" xfId="2995"/>
    <cellStyle name="Accent1 7 3" xfId="2996"/>
    <cellStyle name="表标题 4 2 6 4 2 2 2" xfId="2997"/>
    <cellStyle name="好_同德_Book1 3 6" xfId="2998"/>
    <cellStyle name="表标题 4 2 6 4 2 2 2 2" xfId="2999"/>
    <cellStyle name="常规 2 3 4 6" xfId="3000"/>
    <cellStyle name="Accent1 7 3 2" xfId="3001"/>
    <cellStyle name="好_同德_Book1 3 7" xfId="3002"/>
    <cellStyle name="常规 2 3 4 7" xfId="3003"/>
    <cellStyle name="Accent1 7 3 3" xfId="3004"/>
    <cellStyle name="表标题 5 2 6 4" xfId="3005"/>
    <cellStyle name="Accent4 - 60% 2" xfId="3006"/>
    <cellStyle name="表标题 4 2 6 4 2 2 3" xfId="3007"/>
    <cellStyle name="Accent1 7 4" xfId="3008"/>
    <cellStyle name="好_同德_Book1 4 6" xfId="3009"/>
    <cellStyle name="常规 2 3 5 6" xfId="3010"/>
    <cellStyle name="Accent1 7 4 2" xfId="3011"/>
    <cellStyle name="Accent1 7 5" xfId="3012"/>
    <cellStyle name="Accent5 - 20% 3 3 4 2" xfId="3013"/>
    <cellStyle name="好_同德_Book1 5 6" xfId="3014"/>
    <cellStyle name="Accent1 7 5 2" xfId="3015"/>
    <cellStyle name="好_月报分析0812_Book1 3 2 2 3 2" xfId="3016"/>
    <cellStyle name="Accent4 10 6" xfId="3017"/>
    <cellStyle name="表标题 2 3 9 5 2 3 2" xfId="3018"/>
    <cellStyle name="Accent1 7 6" xfId="3019"/>
    <cellStyle name="数字 8 3 2" xfId="3020"/>
    <cellStyle name="差_28四川_Book1 2 3 2" xfId="3021"/>
    <cellStyle name="Accent4 14 2 2 2" xfId="3022"/>
    <cellStyle name="表标题 2 2 2 6 2 3 3 2" xfId="3023"/>
    <cellStyle name="Accent1 71 2" xfId="3024"/>
    <cellStyle name="好_上高县2010年1月收入进度表 4 2 2 4" xfId="3025"/>
    <cellStyle name="Accent6 - 20% 4 2 3" xfId="3026"/>
    <cellStyle name="Accent6 12 2 4" xfId="3027"/>
    <cellStyle name="差_2006年27重庆 3 7" xfId="3028"/>
    <cellStyle name="差_！！！2010年工业园、乡镇和重点税源企业格式 3 4 2" xfId="3029"/>
    <cellStyle name="Accent1 8" xfId="3030"/>
    <cellStyle name="表标题 4 2 8 8" xfId="3031"/>
    <cellStyle name="Accent1 8 2" xfId="3032"/>
    <cellStyle name="差_2006年27重庆 4 2 2 4" xfId="3033"/>
    <cellStyle name="Accent2 3 2 4" xfId="3034"/>
    <cellStyle name="好_！！！2010年工业园、乡镇和重点税源企业格式_Book1 2 2 3" xfId="3035"/>
    <cellStyle name="常规 2 4 3 6" xfId="3036"/>
    <cellStyle name="表标题 4 2 8 8 2" xfId="3037"/>
    <cellStyle name="Accent1 8 2 2" xfId="3038"/>
    <cellStyle name="差_30云南 2 2 7" xfId="3039"/>
    <cellStyle name="Accent2 3 2 4 2" xfId="3040"/>
    <cellStyle name="好_！！！2010年工业园、乡镇和重点税源企业格式_Book1 2 2 4" xfId="3041"/>
    <cellStyle name="常规 2 4 3 7" xfId="3042"/>
    <cellStyle name="Accent1 8 2 3" xfId="3043"/>
    <cellStyle name="好_！！！2010年工业园、乡镇和重点税源企业格式_Book1 2 2 4 2" xfId="3044"/>
    <cellStyle name="Accent1 8 2 3 2" xfId="3045"/>
    <cellStyle name="好_30云南_Book1 3 2 2 2 3" xfId="3046"/>
    <cellStyle name="Input [yellow] 5 3 2" xfId="3047"/>
    <cellStyle name="Accent2 6" xfId="3048"/>
    <cellStyle name="差_2006年27重庆 4 5" xfId="3049"/>
    <cellStyle name="好_！！！2010年工业园、乡镇和重点税源企业格式_Book1 2 2 5" xfId="3050"/>
    <cellStyle name="Accent1 8 2 4" xfId="3051"/>
    <cellStyle name="差_34青海 3 2 7" xfId="3052"/>
    <cellStyle name="表标题 3 2 8 2 4 2 2 3" xfId="3053"/>
    <cellStyle name="Accent3 - 60% 2 2 2 4 2" xfId="3054"/>
    <cellStyle name="小数 2 2 2 10 2 3 4 2" xfId="3055"/>
    <cellStyle name="好_！！！2010年工业园、乡镇和重点税源企业格式_Book1 2 2 6" xfId="3056"/>
    <cellStyle name="Accent1 8 2 5" xfId="3057"/>
    <cellStyle name="Input [yellow] 3 8 3 2 2" xfId="3058"/>
    <cellStyle name="表标题 4 2 8 9" xfId="3059"/>
    <cellStyle name="Accent1 8 3" xfId="3060"/>
    <cellStyle name="表标题 4 2 6 4 2 3 2" xfId="3061"/>
    <cellStyle name="Accent2 3 2 5" xfId="3062"/>
    <cellStyle name="好_！！！2010年工业园、乡镇和重点税源企业格式_Book1 2 3 3" xfId="3063"/>
    <cellStyle name="Accent1 8 3 2" xfId="3064"/>
    <cellStyle name="好_2006年28四川_Book1 3 3 2 3" xfId="3065"/>
    <cellStyle name="差_30云南 2 3 7" xfId="3066"/>
    <cellStyle name="Accent2 3 2 5 2" xfId="3067"/>
    <cellStyle name="好_！！！2010年工业园、乡镇和重点税源企业格式_Book1 2 3 4" xfId="3068"/>
    <cellStyle name="Accent1 8 3 3" xfId="3069"/>
    <cellStyle name="Accent1 8 4" xfId="3070"/>
    <cellStyle name="Accent2 3 2 6" xfId="3071"/>
    <cellStyle name="好_！！！2010年工业园、乡镇和重点税源企业格式_Book1 2 4 3" xfId="3072"/>
    <cellStyle name="Accent1 8 4 2" xfId="3073"/>
    <cellStyle name="差_2006年28四川_Book1 5 2 4" xfId="3074"/>
    <cellStyle name="差_12滨州 3 2 2 2 2" xfId="3075"/>
    <cellStyle name="表标题 2 3 3 4 3 3" xfId="3076"/>
    <cellStyle name="Accent4 47" xfId="3077"/>
    <cellStyle name="Accent4 52" xfId="3078"/>
    <cellStyle name="Accent1 8 5" xfId="3079"/>
    <cellStyle name="好_！！！2010年工业园、乡镇和重点税源企业格式_Book1 2 5 3" xfId="3080"/>
    <cellStyle name="Accent1 8 5 2" xfId="3081"/>
    <cellStyle name="Accent1 8 6" xfId="3082"/>
    <cellStyle name="数字 8 4 2" xfId="3083"/>
    <cellStyle name="差_！！！2010年工业园、乡镇和重点税源企业格式 3 4 3" xfId="3084"/>
    <cellStyle name="Accent1 9" xfId="3085"/>
    <cellStyle name="Accent2 3 3 4" xfId="3086"/>
    <cellStyle name="数字 2 2 2 10 5 4 3" xfId="3087"/>
    <cellStyle name="表标题 4 2 9 8" xfId="3088"/>
    <cellStyle name="Accent1 9 2" xfId="3089"/>
    <cellStyle name="好_平邑_Book1 5 2 4" xfId="3090"/>
    <cellStyle name="Accent4 - 40% 3 2 5" xfId="3091"/>
    <cellStyle name="差_30云南 3 2 7" xfId="3092"/>
    <cellStyle name="Accent2 3 3 4 2" xfId="3093"/>
    <cellStyle name="Accent2 - 20%" xfId="3094"/>
    <cellStyle name="好_！！！2010年工业园、乡镇和重点税源企业格式_Book1 3 2 3" xfId="3095"/>
    <cellStyle name="表标题 4 2 9 8 2" xfId="3096"/>
    <cellStyle name="Accent1 9 2 2" xfId="3097"/>
    <cellStyle name="Accent4 - 40% 3 2 5 2" xfId="3098"/>
    <cellStyle name="表标题 2 3 2 6 4" xfId="3099"/>
    <cellStyle name="表标题 5 4 5 3" xfId="3100"/>
    <cellStyle name="好_！！！2010年工业园、乡镇和重点税源企业格式_Book1 3 2 3 2" xfId="3101"/>
    <cellStyle name="Accent1 9 2 2 2" xfId="3102"/>
    <cellStyle name="Input [yellow] 2 2 8 2 4" xfId="3103"/>
    <cellStyle name="差_上高县2010年1月收入进度表_Book1 3 2 4" xfId="3104"/>
    <cellStyle name="Accent2 - 20% 2" xfId="3105"/>
    <cellStyle name="好_！！！2010年工业园、乡镇和重点税源企业格式_Book1 3 2 3 3" xfId="3106"/>
    <cellStyle name="Accent1 9 2 2 3" xfId="3107"/>
    <cellStyle name="差_上高县2010年1月收入进度表_Book1 3 2 5" xfId="3108"/>
    <cellStyle name="Accent2 - 20% 3" xfId="3109"/>
    <cellStyle name="好_！！！2010年工业园、乡镇和重点税源企业格式_Book1 3 2 4" xfId="3110"/>
    <cellStyle name="Accent1 9 2 3" xfId="3111"/>
    <cellStyle name="好_！！！2010年工业园、乡镇和重点税源企业格式_Book1 3 2 4 2" xfId="3112"/>
    <cellStyle name="Accent1 9 2 3 2" xfId="3113"/>
    <cellStyle name="Input [yellow] 2 2 8 3 4" xfId="3114"/>
    <cellStyle name="好_！！！2010年工业园、乡镇和重点税源企业格式_Book1 3 2 5" xfId="3115"/>
    <cellStyle name="Accent1 9 2 4" xfId="3116"/>
    <cellStyle name="好_！！！2010年工业园、乡镇和重点税源企业格式_Book1 3 2 5 2" xfId="3117"/>
    <cellStyle name="Accent1 9 2 4 2" xfId="3118"/>
    <cellStyle name="好_！！！2010年工业园、乡镇和重点税源企业格式_Book1 3 2 6" xfId="3119"/>
    <cellStyle name="Accent1 9 2 5" xfId="3120"/>
    <cellStyle name="Input [yellow] 3 8 4 2 2" xfId="3121"/>
    <cellStyle name="Accent2 3 3 5" xfId="3122"/>
    <cellStyle name="差_27重庆 2 2 2" xfId="3123"/>
    <cellStyle name="表标题 4 2 9 9" xfId="3124"/>
    <cellStyle name="Accent1 9 3" xfId="3125"/>
    <cellStyle name="Accent4 - 40% 3 2 6" xfId="3126"/>
    <cellStyle name="好_！！！2010年工业园、乡镇和重点税源企业格式_Book1 3 3 3" xfId="3127"/>
    <cellStyle name="差_27重庆 2 2 2 2" xfId="3128"/>
    <cellStyle name="Accent1 9 3 2" xfId="3129"/>
    <cellStyle name="表标题 2 3 3 5 2 3" xfId="3130"/>
    <cellStyle name="Accent6 2 2 5" xfId="3131"/>
    <cellStyle name="好_！！！2010年工业园、乡镇和重点税源企业格式_Book1 3 3 4" xfId="3132"/>
    <cellStyle name="差_27重庆 2 2 2 3" xfId="3133"/>
    <cellStyle name="Accent1 9 3 3" xfId="3134"/>
    <cellStyle name="表标题 2 3 3 5 2 4" xfId="3135"/>
    <cellStyle name="Accent6 2 2 6" xfId="3136"/>
    <cellStyle name="差_33甘肃 3 3 2 2" xfId="3137"/>
    <cellStyle name="差_27重庆 2 2 3" xfId="3138"/>
    <cellStyle name="Accent1 9 4" xfId="3139"/>
    <cellStyle name="差_33甘肃 3 3 2 3" xfId="3140"/>
    <cellStyle name="差_27重庆 2 2 4" xfId="3141"/>
    <cellStyle name="Accent1 9 5" xfId="3142"/>
    <cellStyle name="好_！！！2010年工业园、乡镇和重点税源企业格式_Book1 3 5 3" xfId="3143"/>
    <cellStyle name="差_27重庆 2 2 4 2" xfId="3144"/>
    <cellStyle name="Accent1 9 5 2" xfId="3145"/>
    <cellStyle name="常规 3 5 3" xfId="3146"/>
    <cellStyle name="Accent4 - 20% 2 2 5" xfId="3147"/>
    <cellStyle name="数字 4 2 7 3 4 2 2" xfId="3148"/>
    <cellStyle name="差_33甘肃 3 3 2 4" xfId="3149"/>
    <cellStyle name="差_27重庆 2 2 5" xfId="3150"/>
    <cellStyle name="Accent1 9 6" xfId="3151"/>
    <cellStyle name="Accent1_2006年33甘肃" xfId="3152"/>
    <cellStyle name="后继超级链接 2 2 2 2 3" xfId="3153"/>
    <cellStyle name="Accent4 45" xfId="3154"/>
    <cellStyle name="Accent4 50" xfId="3155"/>
    <cellStyle name="差_2006年28四川_Book1 5 2 2" xfId="3156"/>
    <cellStyle name="Accent2" xfId="3157"/>
    <cellStyle name="Header2 2 9 2 4" xfId="3158"/>
    <cellStyle name="强调 2 2 4 3" xfId="3159"/>
    <cellStyle name="常规 3 5 2 2" xfId="3160"/>
    <cellStyle name="Accent4 - 20% 2 2 4 2" xfId="3161"/>
    <cellStyle name="差_上高县2010年1月收入进度表_Book1 3 2 4 2" xfId="3162"/>
    <cellStyle name="Accent2 - 20% 2 2" xfId="3163"/>
    <cellStyle name="差_22湖南_Book1 2 3 3 3" xfId="3164"/>
    <cellStyle name="表标题 5 3 2 4 2 2 3" xfId="3165"/>
    <cellStyle name="小数 4 3 2 4" xfId="3166"/>
    <cellStyle name="Accent2 - 20% 2 2 2" xfId="3167"/>
    <cellStyle name="表标题 2 2 2 9 2 2 2 4" xfId="3168"/>
    <cellStyle name="Accent2 - 20% 2 2 2 2" xfId="3169"/>
    <cellStyle name="Input [yellow] 3 5 4 2 2" xfId="3170"/>
    <cellStyle name="Accent5 - 40% 3 3 5" xfId="3171"/>
    <cellStyle name="数字 4 2 8 2 2 3" xfId="3172"/>
    <cellStyle name="数字 3 2 7 2 2 5" xfId="3173"/>
    <cellStyle name="Input [yellow] 13" xfId="3174"/>
    <cellStyle name="表标题 2 4 5 6" xfId="3175"/>
    <cellStyle name="表标题 5 14 2 3" xfId="3176"/>
    <cellStyle name="Accent2 - 20% 2 2 2 2 2" xfId="3177"/>
    <cellStyle name="表标题 5 14 2 4" xfId="3178"/>
    <cellStyle name="Accent2 - 20% 2 2 2 2 3" xfId="3179"/>
    <cellStyle name="Accent4 - 60% 2 2 5 2" xfId="3180"/>
    <cellStyle name="数字 4 2 8 2 2 4" xfId="3181"/>
    <cellStyle name="数字 3 2 7 2 2 6" xfId="3182"/>
    <cellStyle name="Input [yellow] 14" xfId="3183"/>
    <cellStyle name="好_2008年宜春市全市乡镇和重点情况 2" xfId="3184"/>
    <cellStyle name="Accent2 - 20% 2 2 2 3" xfId="3185"/>
    <cellStyle name="Accent5 12 5 2" xfId="3186"/>
    <cellStyle name="表标题 5 14 3 3" xfId="3187"/>
    <cellStyle name="Accent2 - 20% 2 2 2 3 2" xfId="3188"/>
    <cellStyle name="Accent2 - 20% 2 2 2 4" xfId="3189"/>
    <cellStyle name="表标题 5 14 4 3" xfId="3190"/>
    <cellStyle name="Accent2 - 20% 2 2 2 4 2" xfId="3191"/>
    <cellStyle name="Accent2 - 20% 2 2 2 5" xfId="3192"/>
    <cellStyle name="Accent2 - 20% 2 2 3" xfId="3193"/>
    <cellStyle name="表标题 2 2 2 9 2 2 3 4" xfId="3194"/>
    <cellStyle name="Accent2 - 20% 2 2 3 2" xfId="3195"/>
    <cellStyle name="Accent2 - 20% 2 2 3 3" xfId="3196"/>
    <cellStyle name="表标题 4 2 10 5 3 2" xfId="3197"/>
    <cellStyle name="小数 4 3 2 4 4" xfId="3198"/>
    <cellStyle name="Accent2 - 20% 2 2 4" xfId="3199"/>
    <cellStyle name="差_33甘肃 4 2 2 4" xfId="3200"/>
    <cellStyle name="小数 4 3 2 4 4 2" xfId="3201"/>
    <cellStyle name="表标题 4 2 10 5 3 2 2" xfId="3202"/>
    <cellStyle name="Accent2 - 20% 2 2 4 2" xfId="3203"/>
    <cellStyle name="差_2006年27重庆 2 4 2" xfId="3204"/>
    <cellStyle name="表标题 4 2 10 5 3 3" xfId="3205"/>
    <cellStyle name="小数 4 3 2 4 5" xfId="3206"/>
    <cellStyle name="Accent2 - 20% 2 2 5" xfId="3207"/>
    <cellStyle name="好_28四川 10 2" xfId="3208"/>
    <cellStyle name="数字 4 2 5 6 3 2" xfId="3209"/>
    <cellStyle name="Accent4 3 3 3 2" xfId="3210"/>
    <cellStyle name="好_2006年30云南_Book1 9" xfId="3211"/>
    <cellStyle name="表标题 4 2 10 5 3 3 2" xfId="3212"/>
    <cellStyle name="小数 4 3 2 4 5 2" xfId="3213"/>
    <cellStyle name="Accent2 - 20% 2 2 5 2" xfId="3214"/>
    <cellStyle name="差_上高县2010年1月收入进度表_Book1 3 2 4 3" xfId="3215"/>
    <cellStyle name="Accent2 - 20% 2 3" xfId="3216"/>
    <cellStyle name="表标题 3 3 3 2 2 3" xfId="3217"/>
    <cellStyle name="表标题 3 2 9 2 2 4 2" xfId="3218"/>
    <cellStyle name="Header2 2 10 2 2 5" xfId="3219"/>
    <cellStyle name="表标题 2 2 2 10 3 2 2 2" xfId="3220"/>
    <cellStyle name="表标题 2 3 2 2 2 5" xfId="3221"/>
    <cellStyle name="Accent2 - 20% 2 3 2" xfId="3222"/>
    <cellStyle name="表标题 2 2 2 9 2 3 2 4" xfId="3223"/>
    <cellStyle name="Accent2 - 20% 2 3 2 2" xfId="3224"/>
    <cellStyle name="Accent2 - 20% 2 3 2 3" xfId="3225"/>
    <cellStyle name="数字 2 2 2 12 6" xfId="3226"/>
    <cellStyle name="差_34青海 2 2 2 7" xfId="3227"/>
    <cellStyle name="Accent5 13 5 2" xfId="3228"/>
    <cellStyle name="Accent2 - 20% 2 3 3" xfId="3229"/>
    <cellStyle name="差_2006年33甘肃 2 2 8" xfId="3230"/>
    <cellStyle name="Accent2 - 20% 2 3 3 2" xfId="3231"/>
    <cellStyle name="表标题 4 2 10 5 4 2" xfId="3232"/>
    <cellStyle name="小数 4 3 2 5 4" xfId="3233"/>
    <cellStyle name="Accent2 - 20% 2 3 4" xfId="3234"/>
    <cellStyle name="表标题 4 2 10 5 4 2 2" xfId="3235"/>
    <cellStyle name="小数 4 3 2 5 4 2" xfId="3236"/>
    <cellStyle name="Accent2 - 20% 2 3 4 2" xfId="3237"/>
    <cellStyle name="差_2006年27重庆 2 5 2" xfId="3238"/>
    <cellStyle name="表标题 4 2 10 5 4 3" xfId="3239"/>
    <cellStyle name="小数 4 3 2 5 5" xfId="3240"/>
    <cellStyle name="Accent2 - 20% 2 3 5" xfId="3241"/>
    <cellStyle name="表标题 5 3 5 2 2 2" xfId="3242"/>
    <cellStyle name="数字 4 2 5 6 4 2" xfId="3243"/>
    <cellStyle name="Accent4 3 3 4 2" xfId="3244"/>
    <cellStyle name="Accent2 - 20% 2 4 2" xfId="3245"/>
    <cellStyle name="Accent2 - 20% 2 5" xfId="3246"/>
    <cellStyle name="Accent2 - 20% 2 5 2" xfId="3247"/>
    <cellStyle name="差_上高县2010年1月收入进度表_Book1 3 2 5 2" xfId="3248"/>
    <cellStyle name="Accent2 - 20% 3 2" xfId="3249"/>
    <cellStyle name="Accent3 - 40% 3 2 5" xfId="3250"/>
    <cellStyle name="表标题 4 2 5 5" xfId="3251"/>
    <cellStyle name="Accent2 - 20% 3 2 2" xfId="3252"/>
    <cellStyle name="数字 3 2 2 2 5 3 3" xfId="3253"/>
    <cellStyle name="Accent3 - 40% 3 2 5 2" xfId="3254"/>
    <cellStyle name="表标题 4 2 5 5 2" xfId="3255"/>
    <cellStyle name="Accent2 - 20% 3 2 2 2" xfId="3256"/>
    <cellStyle name="差_全省2008年财政收支数据1 3 2 2 7" xfId="3257"/>
    <cellStyle name="表标题 4 2 5 5 2 2" xfId="3258"/>
    <cellStyle name="Accent2 - 20% 3 2 2 2 2" xfId="3259"/>
    <cellStyle name="Accent4 - 20% 4 5" xfId="3260"/>
    <cellStyle name="小数 4 2 5 4 3 2" xfId="3261"/>
    <cellStyle name="表标题 4 2 5 5 2 3" xfId="3262"/>
    <cellStyle name="Accent2 - 20% 3 2 2 2 3" xfId="3263"/>
    <cellStyle name="Accent4 - 20% 4 6" xfId="3264"/>
    <cellStyle name="小数 4 2 5 4 3 3" xfId="3265"/>
    <cellStyle name="Accent6 - 40% 4 2" xfId="3266"/>
    <cellStyle name="表标题 4 2 5 5 3" xfId="3267"/>
    <cellStyle name="Accent2 - 20% 3 2 2 3" xfId="3268"/>
    <cellStyle name="Accent4 - 60% 3 2 5 2" xfId="3269"/>
    <cellStyle name="数字 4 2 9 2 2 4" xfId="3270"/>
    <cellStyle name="表标题 4 2 5 5 3 2" xfId="3271"/>
    <cellStyle name="Accent2 - 20% 3 2 2 3 2" xfId="3272"/>
    <cellStyle name="差_2006年28四川 3 2 8" xfId="3273"/>
    <cellStyle name="Accent4 - 20% 5 5" xfId="3274"/>
    <cellStyle name="小数 4 2 5 4 4 2" xfId="3275"/>
    <cellStyle name="表标题 4 2 5 5 4" xfId="3276"/>
    <cellStyle name="Accent2 - 20% 3 2 2 4" xfId="3277"/>
    <cellStyle name="表标题 4 2 5 5 4 2" xfId="3278"/>
    <cellStyle name="Accent2 - 20% 3 2 2 4 2" xfId="3279"/>
    <cellStyle name="表标题 4 2 5 5 5" xfId="3280"/>
    <cellStyle name="Accent2 - 20% 3 2 2 5" xfId="3281"/>
    <cellStyle name="表标题 4 2 5 6" xfId="3282"/>
    <cellStyle name="Accent2 - 20% 3 2 3" xfId="3283"/>
    <cellStyle name="Input [yellow] 3 7 2 2 2" xfId="3284"/>
    <cellStyle name="差_2006年22湖南 3 3" xfId="3285"/>
    <cellStyle name="表标题 3 2 9 2 3 3 3" xfId="3286"/>
    <cellStyle name="Accent2 2 2 2 4 2" xfId="3287"/>
    <cellStyle name="表标题 4 2 5 6 2" xfId="3288"/>
    <cellStyle name="Accent2 - 20% 3 2 3 2" xfId="3289"/>
    <cellStyle name="Input [yellow] 3 7 2 2 2 2" xfId="3290"/>
    <cellStyle name="表标题 4 2 5 6 3" xfId="3291"/>
    <cellStyle name="Accent2 - 20% 3 2 3 3" xfId="3292"/>
    <cellStyle name="表标题 4 2 5 7" xfId="3293"/>
    <cellStyle name="Accent2 - 20% 3 2 4" xfId="3294"/>
    <cellStyle name="表标题 4 2 10 6 3 2" xfId="3295"/>
    <cellStyle name="Input [yellow] 3 7 2 2 3" xfId="3296"/>
    <cellStyle name="表标题 4 2 5 7 2" xfId="3297"/>
    <cellStyle name="Accent2 - 20% 3 2 4 2" xfId="3298"/>
    <cellStyle name="表标题 4 2 7 4 2 2 2" xfId="3299"/>
    <cellStyle name="Accent2 - 20% 3 3" xfId="3300"/>
    <cellStyle name="千位分隔 2 2" xfId="3301"/>
    <cellStyle name="Accent3 - 40% 3 2 6" xfId="3302"/>
    <cellStyle name="表标题 4 2 7 4 2 2 2 2" xfId="3303"/>
    <cellStyle name="表标题 4 2 6 5" xfId="3304"/>
    <cellStyle name="Accent2 - 20% 3 3 2" xfId="3305"/>
    <cellStyle name="差_2006年22湖南 4 2" xfId="3306"/>
    <cellStyle name="表标题 3 3 3 3 2 3" xfId="3307"/>
    <cellStyle name="表标题 3 2 9 2 3 4 2" xfId="3308"/>
    <cellStyle name="Accent5 18" xfId="3309"/>
    <cellStyle name="Accent5 23" xfId="3310"/>
    <cellStyle name="表标题 2 2 2 10 3 3 2 2" xfId="3311"/>
    <cellStyle name="表标题 4 2 6 5 2" xfId="3312"/>
    <cellStyle name="Accent2 - 20% 3 3 2 2" xfId="3313"/>
    <cellStyle name="差_2006年22湖南 4 2 2" xfId="3314"/>
    <cellStyle name="表标题 2 2 2 2 2 5 4" xfId="3315"/>
    <cellStyle name="Accent5 18 2" xfId="3316"/>
    <cellStyle name="Accent5 23 2" xfId="3317"/>
    <cellStyle name="表标题 2 2 2 10 3 3 2 2 2" xfId="3318"/>
    <cellStyle name="表标题 3 2 3 2 2 3 4" xfId="3319"/>
    <cellStyle name="数字 2 3 5 2 5 3 3" xfId="3320"/>
    <cellStyle name="差_05潍坊 2 2 4 2" xfId="3321"/>
    <cellStyle name="表标题 4 2 6 5 3" xfId="3322"/>
    <cellStyle name="Accent2 - 20% 3 3 2 3" xfId="3323"/>
    <cellStyle name="差_2006年22湖南 4 2 3" xfId="3324"/>
    <cellStyle name="Accent5 18 3" xfId="3325"/>
    <cellStyle name="表标题 4 2 6 6" xfId="3326"/>
    <cellStyle name="Accent2 - 20% 3 3 3" xfId="3327"/>
    <cellStyle name="Input [yellow] 3 7 2 3 2" xfId="3328"/>
    <cellStyle name="千位分隔 2 2 3" xfId="3329"/>
    <cellStyle name="差_2006年22湖南 4 3" xfId="3330"/>
    <cellStyle name="Accent5 19" xfId="3331"/>
    <cellStyle name="Accent5 24" xfId="3332"/>
    <cellStyle name="表标题 2 2 2 10 3 3 2 3" xfId="3333"/>
    <cellStyle name="表标题 4 3 4 3 2 2" xfId="3334"/>
    <cellStyle name="表标题 4 2 6 6 2" xfId="3335"/>
    <cellStyle name="Accent2 - 20% 3 3 3 2" xfId="3336"/>
    <cellStyle name="差_2006年22湖南 4 3 2" xfId="3337"/>
    <cellStyle name="表标题 4 2 4 2 2 2 4" xfId="3338"/>
    <cellStyle name="Accent5 19 2" xfId="3339"/>
    <cellStyle name="Accent5 24 2" xfId="3340"/>
    <cellStyle name="表标题 4 2 6 7" xfId="3341"/>
    <cellStyle name="Accent2 - 20% 3 3 4" xfId="3342"/>
    <cellStyle name="差_2006年22湖南 4 4" xfId="3343"/>
    <cellStyle name="Accent5 25" xfId="3344"/>
    <cellStyle name="Accent5 30" xfId="3345"/>
    <cellStyle name="表标题 4 2 7 4 2 2 3" xfId="3346"/>
    <cellStyle name="Accent2 - 20% 3 4" xfId="3347"/>
    <cellStyle name="表标题 4 2 7 5" xfId="3348"/>
    <cellStyle name="Accent2 - 20% 3 4 2" xfId="3349"/>
    <cellStyle name="差_2006年22湖南 5 2" xfId="3350"/>
    <cellStyle name="Accent5 68" xfId="3351"/>
    <cellStyle name="表标题 2 2 2 10 3 3 3 2" xfId="3352"/>
    <cellStyle name="表标题 5 4 2 2 5" xfId="3353"/>
    <cellStyle name="好_07临沂_Book1 3 2 2 2" xfId="3354"/>
    <cellStyle name="Accent2 - 20% 3 5" xfId="3355"/>
    <cellStyle name="表标题 4 2 8 5" xfId="3356"/>
    <cellStyle name="Accent2 - 20% 3 5 2" xfId="3357"/>
    <cellStyle name="差_上高县2010年1月收入进度表_Book1 3 2 6" xfId="3358"/>
    <cellStyle name="Accent2 - 20% 4" xfId="3359"/>
    <cellStyle name="Accent2 - 60% 3 3 2" xfId="3360"/>
    <cellStyle name="Input [yellow] 3 7 4" xfId="3361"/>
    <cellStyle name="Accent2 - 60% 3 3 2 2" xfId="3362"/>
    <cellStyle name="Accent2 - 20% 4 2" xfId="3363"/>
    <cellStyle name="Accent3 - 40% 3 3 5" xfId="3364"/>
    <cellStyle name="表标题 4 3 5 5" xfId="3365"/>
    <cellStyle name="Accent2 - 20% 4 2 2" xfId="3366"/>
    <cellStyle name="表标题 4 3 5 5 2" xfId="3367"/>
    <cellStyle name="Accent2 - 20% 4 2 2 2" xfId="3368"/>
    <cellStyle name="好_！！！2010年工业园、乡镇和重点税源企业格式 2 3 2 2" xfId="3369"/>
    <cellStyle name="Accent2 - 20% 5 2 3" xfId="3370"/>
    <cellStyle name="数字 3 2 9 2 2 5" xfId="3371"/>
    <cellStyle name="表标题 2 2 2 6 7" xfId="3372"/>
    <cellStyle name="小数 4 3 5 4 3" xfId="3373"/>
    <cellStyle name="Input [yellow] 3 7 4 2 2" xfId="3374"/>
    <cellStyle name="表标题 2 3 10 7 2" xfId="3375"/>
    <cellStyle name="差_月报分析0812_Book1 2 2 3 2" xfId="3376"/>
    <cellStyle name="Accent2 - 20% 4 2 2 3" xfId="3377"/>
    <cellStyle name="Accent2 10 2" xfId="3378"/>
    <cellStyle name="好_！！！2010年工业园、乡镇和重点税源企业格式 2 2 2 2" xfId="3379"/>
    <cellStyle name="表标题 4 3 5 6" xfId="3380"/>
    <cellStyle name="Accent2 - 20% 4 2 3" xfId="3381"/>
    <cellStyle name="Input [yellow] 3 7 3 2 2" xfId="3382"/>
    <cellStyle name="小数 5 12 6" xfId="3383"/>
    <cellStyle name="好_！！！2010年工业园、乡镇和重点税源企业格式 2 2 2 2 2" xfId="3384"/>
    <cellStyle name="Accent2 - 20% 4 2 3 2" xfId="3385"/>
    <cellStyle name="Input [yellow] 3 7 3 2 2 2" xfId="3386"/>
    <cellStyle name="好_！！！2010年工业园、乡镇和重点税源企业格式 2 2 2 3" xfId="3387"/>
    <cellStyle name="Accent2 - 20% 4 2 4" xfId="3388"/>
    <cellStyle name="Input [yellow] 3 7 3 2 3" xfId="3389"/>
    <cellStyle name="差_2006年34青海 3 2 2 4 2" xfId="3390"/>
    <cellStyle name="好_27重庆_Book1 2 2 5" xfId="3391"/>
    <cellStyle name="好_！！！2010年工业园、乡镇和重点税源企业格式 2 2 2 3 2" xfId="3392"/>
    <cellStyle name="Accent2 - 20% 4 2 4 2" xfId="3393"/>
    <cellStyle name="好_！！！2010年工业园、乡镇和重点税源企业格式 3 5 3" xfId="3394"/>
    <cellStyle name="Accent2 - 60% 2 2 4" xfId="3395"/>
    <cellStyle name="好_！！！2010年工业园、乡镇和重点税源企业格式 2 2 2 4" xfId="3396"/>
    <cellStyle name="Accent2 - 20% 4 2 5" xfId="3397"/>
    <cellStyle name="Accent2 5 2" xfId="3398"/>
    <cellStyle name="差_2006年27重庆 4 4 2" xfId="3399"/>
    <cellStyle name="表标题 4 2 7 4 2 3 2" xfId="3400"/>
    <cellStyle name="Accent2 - 20% 4 3" xfId="3401"/>
    <cellStyle name="Input [yellow] 3 7 5" xfId="3402"/>
    <cellStyle name="Accent2 - 60% 3 3 2 3" xfId="3403"/>
    <cellStyle name="Accent2 - 20% 4 3 2" xfId="3404"/>
    <cellStyle name="好_！！！2010年工业园、乡镇和重点税源企业格式 2 2 3 2" xfId="3405"/>
    <cellStyle name="Accent2 - 20% 4 3 3" xfId="3406"/>
    <cellStyle name="Input [yellow] 3 7 3 3 2" xfId="3407"/>
    <cellStyle name="Accent2 - 20% 4 4" xfId="3408"/>
    <cellStyle name="Accent2 - 20% 4 4 2" xfId="3409"/>
    <cellStyle name="Accent2 - 20% 4 5" xfId="3410"/>
    <cellStyle name="Accent2 - 20% 4 5 2" xfId="3411"/>
    <cellStyle name="Accent2 - 20% 4 6" xfId="3412"/>
    <cellStyle name="Accent4 - 40% 4 2" xfId="3413"/>
    <cellStyle name="差_上高县2010年1月收入进度表_Book1 3 2 7" xfId="3414"/>
    <cellStyle name="Accent2 - 20% 5" xfId="3415"/>
    <cellStyle name="Accent2 - 60% 3 3 3" xfId="3416"/>
    <cellStyle name="Accent2 - 20% 5 2" xfId="3417"/>
    <cellStyle name="数字 2 3 5 3 4 3" xfId="3418"/>
    <cellStyle name="数字 5 13 3 2 2" xfId="3419"/>
    <cellStyle name="好_30云南_Book1 2 2 2 3" xfId="3420"/>
    <cellStyle name="Input [yellow] 3 8 4" xfId="3421"/>
    <cellStyle name="Accent2 - 60% 3 3 3 2" xfId="3422"/>
    <cellStyle name="表标题 2 2 2 6 6" xfId="3423"/>
    <cellStyle name="小数 4 3 5 4 2" xfId="3424"/>
    <cellStyle name="Accent2 - 20% 5 2 2" xfId="3425"/>
    <cellStyle name="数字 3 2 9 2 2 4" xfId="3426"/>
    <cellStyle name="Accent2 - 20% 5 3" xfId="3427"/>
    <cellStyle name="表标题 2 2 2 7 6" xfId="3428"/>
    <cellStyle name="小数 4 3 5 5 2" xfId="3429"/>
    <cellStyle name="Accent2 - 20% 5 3 2" xfId="3430"/>
    <cellStyle name="数字 3 2 9 2 3 4" xfId="3431"/>
    <cellStyle name="Accent2 - 20% 5 4" xfId="3432"/>
    <cellStyle name="表标题 2 2 2 8 6" xfId="3433"/>
    <cellStyle name="Accent2 - 20% 5 4 2" xfId="3434"/>
    <cellStyle name="数字 3 2 9 2 4 4" xfId="3435"/>
    <cellStyle name="好_！！！2010年工业园、乡镇和重点税源企业格式 3 5 2" xfId="3436"/>
    <cellStyle name="Accent2 - 60% 2 2 3" xfId="3437"/>
    <cellStyle name="Accent2 - 20% 5 5" xfId="3438"/>
    <cellStyle name="差_上高县2010年1月收入进度表_Book1 3 2 8" xfId="3439"/>
    <cellStyle name="Accent2 - 20% 6" xfId="3440"/>
    <cellStyle name="Accent2 - 60% 3 3 4" xfId="3441"/>
    <cellStyle name="好_27重庆_Book1 3 3 5" xfId="3442"/>
    <cellStyle name="常规 3 2 3 6" xfId="3443"/>
    <cellStyle name="Accent2 6 2 2" xfId="3444"/>
    <cellStyle name="Accent2 - 20% 6 2" xfId="3445"/>
    <cellStyle name="好_30云南_Book1 2 2 3 3" xfId="3446"/>
    <cellStyle name="Input [yellow] 3 9 4" xfId="3447"/>
    <cellStyle name="Accent2 - 60% 3 3 4 2" xfId="3448"/>
    <cellStyle name="好_2008年宜春市全市乡镇和重点情况 2 7" xfId="3449"/>
    <cellStyle name="好_27重庆 3 2 3 4" xfId="3450"/>
    <cellStyle name="Accent2 6 2 2 2" xfId="3451"/>
    <cellStyle name="常规 6 2 3 2 2" xfId="3452"/>
    <cellStyle name="Accent2 - 20% 7" xfId="3453"/>
    <cellStyle name="Accent2 - 60% 3 3 5" xfId="3454"/>
    <cellStyle name="好_27重庆_Book1 3 3 6" xfId="3455"/>
    <cellStyle name="常规 3 2 3 7" xfId="3456"/>
    <cellStyle name="表标题 6 2" xfId="3457"/>
    <cellStyle name="Accent2 6 2 3" xfId="3458"/>
    <cellStyle name="表标题 6 2 2" xfId="3459"/>
    <cellStyle name="Accent2 6 2 3 2" xfId="3460"/>
    <cellStyle name="数字 2 3 3 2 4" xfId="3461"/>
    <cellStyle name="数字 4 3 7" xfId="3462"/>
    <cellStyle name="Accent2 - 20% 7 2" xfId="3463"/>
    <cellStyle name="常规 5 4 2 6" xfId="3464"/>
    <cellStyle name="常规 5 2 2 2 2 4" xfId="3465"/>
    <cellStyle name="Accent5 - 60% 3 2 5" xfId="3466"/>
    <cellStyle name="好_27重庆_Book1 3 3 7" xfId="3467"/>
    <cellStyle name="表标题 6 3" xfId="3468"/>
    <cellStyle name="Accent2 6 2 4" xfId="3469"/>
    <cellStyle name="常规 6 2 3 2 3" xfId="3470"/>
    <cellStyle name="Accent2 - 20% 8" xfId="3471"/>
    <cellStyle name="Accent4 8 2" xfId="3472"/>
    <cellStyle name="表标题 6 3 2" xfId="3473"/>
    <cellStyle name="Accent2 6 2 4 2" xfId="3474"/>
    <cellStyle name="数字 2 3 3 3 4" xfId="3475"/>
    <cellStyle name="数字 4 4 7" xfId="3476"/>
    <cellStyle name="Accent2 - 20% 8 2" xfId="3477"/>
    <cellStyle name="Accent4 8 2 2" xfId="3478"/>
    <cellStyle name="Accent5 - 60% 3 3 5" xfId="3479"/>
    <cellStyle name="差_上高县2010年1月收入进度表_Book1 5 2 4" xfId="3480"/>
    <cellStyle name="表标题 2 3 3 5 3 3 2" xfId="3481"/>
    <cellStyle name="Accent2 - 40% 2" xfId="3482"/>
    <cellStyle name="表标题 3 2 5 2 2 2 2 3" xfId="3483"/>
    <cellStyle name="Accent2 - 40% 2 2" xfId="3484"/>
    <cellStyle name="Accent2 - 40% 2 2 2" xfId="3485"/>
    <cellStyle name="好_07临沂 6 3" xfId="3486"/>
    <cellStyle name="Accent2 - 40% 2 2 2 2" xfId="3487"/>
    <cellStyle name="好_30云南_Book1 6" xfId="3488"/>
    <cellStyle name="Accent2 - 40% 2 2 2 2 2" xfId="3489"/>
    <cellStyle name="Accent3 2 2 3" xfId="3490"/>
    <cellStyle name="好_30云南_Book1 7" xfId="3491"/>
    <cellStyle name="Accent2 - 40% 2 2 2 2 3" xfId="3492"/>
    <cellStyle name="表标题 4 2 4 2 3 3 2 2" xfId="3493"/>
    <cellStyle name="表标题 2 4 6 2" xfId="3494"/>
    <cellStyle name="千位分隔[0] 2 2 2 2 3" xfId="3495"/>
    <cellStyle name="Accent3 2 2 4" xfId="3496"/>
    <cellStyle name="Accent2 - 40% 2 2 2 3" xfId="3497"/>
    <cellStyle name="表标题 2 2 2 13 2" xfId="3498"/>
    <cellStyle name="表标题 4 2 2 2 2 2 2 2 2" xfId="3499"/>
    <cellStyle name="千位分隔[0] 2 2 2 3" xfId="3500"/>
    <cellStyle name="差_27重庆_Book1 3 5 3" xfId="3501"/>
    <cellStyle name="Accent2 16 2 2" xfId="3502"/>
    <cellStyle name="Accent2 21 2 2" xfId="3503"/>
    <cellStyle name="Accent2 - 40% 2 2 2 3 2" xfId="3504"/>
    <cellStyle name="表标题 2 2 2 13 2 2" xfId="3505"/>
    <cellStyle name="差_2006年27重庆 4" xfId="3506"/>
    <cellStyle name="千位分隔[0] 2 2 2 3 2" xfId="3507"/>
    <cellStyle name="Accent3 2 3 3" xfId="3508"/>
    <cellStyle name="Accent2 - 40% 2 2 2 4" xfId="3509"/>
    <cellStyle name="表标题 2 2 2 13 3" xfId="3510"/>
    <cellStyle name="千位分隔[0] 2 2 2 4" xfId="3511"/>
    <cellStyle name="好_07临沂 2 2 2 3 2" xfId="3512"/>
    <cellStyle name="Accent2 16 2 3" xfId="3513"/>
    <cellStyle name="Accent2 21 2 3" xfId="3514"/>
    <cellStyle name="Accent2 - 40% 2 2 2 4 2" xfId="3515"/>
    <cellStyle name="表标题 2 2 2 13 3 2" xfId="3516"/>
    <cellStyle name="数字 2 3 6 2 3 2" xfId="3517"/>
    <cellStyle name="Accent2 - 40% 2 2 2 5" xfId="3518"/>
    <cellStyle name="Accent2 - 40% 3 2 2 2 2" xfId="3519"/>
    <cellStyle name="表标题 2 2 2 13 4" xfId="3520"/>
    <cellStyle name="好_28四川 5 4 2" xfId="3521"/>
    <cellStyle name="千位分隔[0] 2 2 2 5" xfId="3522"/>
    <cellStyle name="好_上高县2010年1月收入进度表 2 2 2 3 3" xfId="3523"/>
    <cellStyle name="Accent4 15 3 2" xfId="3524"/>
    <cellStyle name="Accent4 20 3 2" xfId="3525"/>
    <cellStyle name="表标题 2 2 2 6 3 4 3" xfId="3526"/>
    <cellStyle name="千位分隔[0] 2 2 3" xfId="3527"/>
    <cellStyle name="Accent6 5 2 2" xfId="3528"/>
    <cellStyle name="Accent2 - 40% 2 2 3" xfId="3529"/>
    <cellStyle name="千位分隔[0] 2 2 3 2" xfId="3530"/>
    <cellStyle name="Accent6 5 2 2 2" xfId="3531"/>
    <cellStyle name="数字 2 2 6 3 3" xfId="3532"/>
    <cellStyle name="差_2010年工业园、乡镇和重点税源企业-上高1002 2 2 5" xfId="3533"/>
    <cellStyle name="好_07临沂 7 3" xfId="3534"/>
    <cellStyle name="Accent2 - 40% 2 2 3 2" xfId="3535"/>
    <cellStyle name="千位分隔[0] 2 2 3 3" xfId="3536"/>
    <cellStyle name="表标题 2 2 2 14 2" xfId="3537"/>
    <cellStyle name="Accent6 5 2 2 3" xfId="3538"/>
    <cellStyle name="差_2010年工业园、乡镇和重点税源企业-上高1002 2 2 6" xfId="3539"/>
    <cellStyle name="Accent2 - 40% 2 2 3 3" xfId="3540"/>
    <cellStyle name="Accent2 16 3 2" xfId="3541"/>
    <cellStyle name="Accent2 21 3 2" xfId="3542"/>
    <cellStyle name="千位分隔[0] 2 2 4" xfId="3543"/>
    <cellStyle name="Accent6 5 2 3" xfId="3544"/>
    <cellStyle name="差_2008年宜春市全市乡镇和重点情况_Book1 4 2 3 2" xfId="3545"/>
    <cellStyle name="Accent2 - 40% 2 2 4" xfId="3546"/>
    <cellStyle name="千位分隔[0] 2 2 4 2" xfId="3547"/>
    <cellStyle name="Accent6 5 2 3 2" xfId="3548"/>
    <cellStyle name="差_2010年工业园、乡镇和重点税源企业-上高1002 2 3 5" xfId="3549"/>
    <cellStyle name="Accent2 - 40% 2 2 4 2" xfId="3550"/>
    <cellStyle name="千位分隔[0] 2 2 5" xfId="3551"/>
    <cellStyle name="Accent6 5 2 4" xfId="3552"/>
    <cellStyle name="差_2008年宜春市全市乡镇和重点情况_Book1 4 2 3 3" xfId="3553"/>
    <cellStyle name="Accent2 - 40% 2 2 5" xfId="3554"/>
    <cellStyle name="Accent6 3 3 3 2" xfId="3555"/>
    <cellStyle name="表标题 2 3 5 7 3" xfId="3556"/>
    <cellStyle name="表标题 5 7 6 2" xfId="3557"/>
    <cellStyle name="Accent6 5 2 4 2" xfId="3558"/>
    <cellStyle name="好_07临沂 2 2 8" xfId="3559"/>
    <cellStyle name="Accent2 - 40% 2 2 5 2" xfId="3560"/>
    <cellStyle name="千位分隔[0] 2 2 6" xfId="3561"/>
    <cellStyle name="Accent6 5 2 5" xfId="3562"/>
    <cellStyle name="数字 4 2 10 2 3 3 2" xfId="3563"/>
    <cellStyle name="Accent2 - 40% 2 2 6" xfId="3564"/>
    <cellStyle name="Accent2 - 40% 2 3" xfId="3565"/>
    <cellStyle name="Accent2 - 40% 2 3 2" xfId="3566"/>
    <cellStyle name="Accent2 - 40% 2 3 2 2" xfId="3567"/>
    <cellStyle name="Accent2 - 40% 2 3 2 3" xfId="3568"/>
    <cellStyle name="Accent2 17 2 2" xfId="3569"/>
    <cellStyle name="千位分隔[0] 2 3 3" xfId="3570"/>
    <cellStyle name="Accent6 5 3 2" xfId="3571"/>
    <cellStyle name="Accent2 - 40% 2 3 3" xfId="3572"/>
    <cellStyle name="数字 2 2 7 3 3" xfId="3573"/>
    <cellStyle name="差_2010年工业园、乡镇和重点税源企业-上高1002 3 2 5" xfId="3574"/>
    <cellStyle name="Accent2 - 40% 2 3 3 2" xfId="3575"/>
    <cellStyle name="Accent3 10 2 4" xfId="3576"/>
    <cellStyle name="千位分隔[0] 2 3 4" xfId="3577"/>
    <cellStyle name="Accent6 5 3 3" xfId="3578"/>
    <cellStyle name="差_2008年宜春市全市乡镇和重点情况_Book1 4 2 4 2" xfId="3579"/>
    <cellStyle name="Accent2 - 40% 2 3 4" xfId="3580"/>
    <cellStyle name="差_2010年工业园、乡镇和重点税源企业-上高1002 3 3 5" xfId="3581"/>
    <cellStyle name="Accent2 - 40% 2 3 4 2" xfId="3582"/>
    <cellStyle name="Accent6 3 3 4 2" xfId="3583"/>
    <cellStyle name="Accent2 - 40% 2 3 5" xfId="3584"/>
    <cellStyle name="Accent2 - 40% 2 4" xfId="3585"/>
    <cellStyle name="Accent3 4 5 2" xfId="3586"/>
    <cellStyle name="Accent5 10" xfId="3587"/>
    <cellStyle name="差_上高县2010年1月收入进度表_Book1 2 7" xfId="3588"/>
    <cellStyle name="Accent2 - 40% 2 4 2" xfId="3589"/>
    <cellStyle name="数字 2 2 2 9 2 2 4" xfId="3590"/>
    <cellStyle name="Accent5 10 2" xfId="3591"/>
    <cellStyle name="好_月报分析0812 2 2 2 2 4" xfId="3592"/>
    <cellStyle name="差_27重庆_Book1 5 5" xfId="3593"/>
    <cellStyle name="数字 2 2 2 9 2 10" xfId="3594"/>
    <cellStyle name="Accent2 - 40% 2 5" xfId="3595"/>
    <cellStyle name="Accent5 11" xfId="3596"/>
    <cellStyle name="小数 2 2 2 10 9 2" xfId="3597"/>
    <cellStyle name="差_上高县2010年1月收入进度表_Book1 3 7" xfId="3598"/>
    <cellStyle name="Accent2 - 40% 2 5 2" xfId="3599"/>
    <cellStyle name="数字 2 2 2 9 2 3 4" xfId="3600"/>
    <cellStyle name="Accent5 11 2" xfId="3601"/>
    <cellStyle name="小数 2 2 2 10 9 2 2" xfId="3602"/>
    <cellStyle name="表标题 10 3 2" xfId="3603"/>
    <cellStyle name="Accent2 - 40% 3" xfId="3604"/>
    <cellStyle name="表标题 4 2 2 3 2 3" xfId="3605"/>
    <cellStyle name="Accent2 - 40% 3 2" xfId="3606"/>
    <cellStyle name="差_2006年30云南_Book1 2 2 2 2 4" xfId="3607"/>
    <cellStyle name="Accent5 48" xfId="3608"/>
    <cellStyle name="Accent5 53" xfId="3609"/>
    <cellStyle name="表标题 4 2 2 3 2 3 2" xfId="3610"/>
    <cellStyle name="Accent2 - 40% 3 2 2" xfId="3611"/>
    <cellStyle name="数字 2 3 6 2 3" xfId="3612"/>
    <cellStyle name="Accent2 - 40% 3 2 2 2" xfId="3613"/>
    <cellStyle name="Accent4 15 3" xfId="3614"/>
    <cellStyle name="Accent4 20 3" xfId="3615"/>
    <cellStyle name="数字 2 3 6 2 3 3" xfId="3616"/>
    <cellStyle name="Accent2 - 40% 3 2 2 2 3" xfId="3617"/>
    <cellStyle name="Accent2 - 60% 4 2 2 2" xfId="3618"/>
    <cellStyle name="表标题 2 2 2 13 5" xfId="3619"/>
    <cellStyle name="千位分隔[0] 2 2 2 6" xfId="3620"/>
    <cellStyle name="Accent4 15 3 3" xfId="3621"/>
    <cellStyle name="数字 2 3 6 2 4" xfId="3622"/>
    <cellStyle name="Accent2 - 40% 3 2 2 3" xfId="3623"/>
    <cellStyle name="表标题 2 3 4 2 4 4 2" xfId="3624"/>
    <cellStyle name="Accent4 15 4" xfId="3625"/>
    <cellStyle name="Accent4 20 4" xfId="3626"/>
    <cellStyle name="数字 2 3 6 2 4 2" xfId="3627"/>
    <cellStyle name="差_2010年工业园、乡镇和重点税源企业-上高1002 2 2 8" xfId="3628"/>
    <cellStyle name="Accent2 - 40% 3 2 2 3 2" xfId="3629"/>
    <cellStyle name="表标题 2 2 2 14 4" xfId="3630"/>
    <cellStyle name="千位分隔[0] 2 2 3 5" xfId="3631"/>
    <cellStyle name="表标题 2 3 4 2 4 4 2 2" xfId="3632"/>
    <cellStyle name="Accent4 15 4 2" xfId="3633"/>
    <cellStyle name="Accent4 20 4 2" xfId="3634"/>
    <cellStyle name="数字 2 3 6 2 5" xfId="3635"/>
    <cellStyle name="Accent2 - 40% 3 2 2 4" xfId="3636"/>
    <cellStyle name="表标题 2 3 4 2 4 4 3" xfId="3637"/>
    <cellStyle name="Accent4 15 5" xfId="3638"/>
    <cellStyle name="Accent4 20 5" xfId="3639"/>
    <cellStyle name="表标题 2 2 2 7 3 4 2" xfId="3640"/>
    <cellStyle name="数字 2 3 6 2 5 2" xfId="3641"/>
    <cellStyle name="Accent2 - 40% 3 2 2 4 2" xfId="3642"/>
    <cellStyle name="表标题 2 2 2 15 4" xfId="3643"/>
    <cellStyle name="Accent4 15 5 2" xfId="3644"/>
    <cellStyle name="表标题 2 2 2 7 3 4 2 2" xfId="3645"/>
    <cellStyle name="数字 2 3 7 2 3 2" xfId="3646"/>
    <cellStyle name="Accent2 - 40% 3 2 2 5" xfId="3647"/>
    <cellStyle name="数字 2 3 6 2 6" xfId="3648"/>
    <cellStyle name="Accent4 15 6" xfId="3649"/>
    <cellStyle name="表标题 2 2 2 7 3 4 3" xfId="3650"/>
    <cellStyle name="差_全省2008年财政收支数据1_Book1 2 2 2 2 2" xfId="3651"/>
    <cellStyle name="Accent6 6 2 2" xfId="3652"/>
    <cellStyle name="Accent2 - 40% 3 2 3" xfId="3653"/>
    <cellStyle name="Accent2 4 2 2 4 2" xfId="3654"/>
    <cellStyle name="Accent6 6 2 2 2" xfId="3655"/>
    <cellStyle name="数字 2 3 6 3 3" xfId="3656"/>
    <cellStyle name="数字 7 4 6" xfId="3657"/>
    <cellStyle name="Accent2 - 40% 3 2 3 2" xfId="3658"/>
    <cellStyle name="Accent4 16 3" xfId="3659"/>
    <cellStyle name="Accent4 21 3" xfId="3660"/>
    <cellStyle name="Accent6 6 2 2 3" xfId="3661"/>
    <cellStyle name="数字 2 3 6 3 4" xfId="3662"/>
    <cellStyle name="好_30云南_Book1 3 2 2" xfId="3663"/>
    <cellStyle name="Accent2 - 40% 3 2 3 3" xfId="3664"/>
    <cellStyle name="表标题 2 3 4 2 4 5 2" xfId="3665"/>
    <cellStyle name="Accent4 16 4" xfId="3666"/>
    <cellStyle name="Accent4 21 4" xfId="3667"/>
    <cellStyle name="表标题 2 3 3 2 4 4 2 2" xfId="3668"/>
    <cellStyle name="差_22湖南 3 2 2 2 2" xfId="3669"/>
    <cellStyle name="表标题 4 3 2 4 2 3 2" xfId="3670"/>
    <cellStyle name="Accent6 6 2 3" xfId="3671"/>
    <cellStyle name="Accent2 - 40% 3 2 4" xfId="3672"/>
    <cellStyle name="差_22湖南_Book1 2 2 2 2 4" xfId="3673"/>
    <cellStyle name="Accent6 6 2 3 2" xfId="3674"/>
    <cellStyle name="数字 2 3 6 4 3" xfId="3675"/>
    <cellStyle name="Accent2 - 40% 3 2 4 2" xfId="3676"/>
    <cellStyle name="强调 3 2 3 2 2" xfId="3677"/>
    <cellStyle name="Accent4 17 3" xfId="3678"/>
    <cellStyle name="Accent6 6 2 4" xfId="3679"/>
    <cellStyle name="Accent2 - 40% 3 2 5" xfId="3680"/>
    <cellStyle name="强调 3 2 3 3" xfId="3681"/>
    <cellStyle name="Accent4 - 20% 3 2 3 2" xfId="3682"/>
    <cellStyle name="Accent6 6 2 4 2" xfId="3683"/>
    <cellStyle name="数字 2 3 6 5 3" xfId="3684"/>
    <cellStyle name="Accent2 - 40% 3 2 5 2" xfId="3685"/>
    <cellStyle name="强调 3 2 3 3 2" xfId="3686"/>
    <cellStyle name="Accent4 18 3" xfId="3687"/>
    <cellStyle name="表标题 3 2 7 4 2 2 2" xfId="3688"/>
    <cellStyle name="Accent6 6 2 5" xfId="3689"/>
    <cellStyle name="Accent2 - 40% 3 2 6" xfId="3690"/>
    <cellStyle name="强调 3 2 3 4" xfId="3691"/>
    <cellStyle name="Accent4 - 20% 3 2 3 3" xfId="3692"/>
    <cellStyle name="表标题 4 2 7 6 2 2 2" xfId="3693"/>
    <cellStyle name="Accent2 - 40% 3 3" xfId="3694"/>
    <cellStyle name="表标题 4 2 2 3 2 4" xfId="3695"/>
    <cellStyle name="Accent5 49" xfId="3696"/>
    <cellStyle name="Accent5 54" xfId="3697"/>
    <cellStyle name="Accent2 - 40% 3 3 2" xfId="3698"/>
    <cellStyle name="数字 2 3 7 2 3" xfId="3699"/>
    <cellStyle name="Accent2 - 40% 3 3 2 2" xfId="3700"/>
    <cellStyle name="数字 2 3 7 2 4" xfId="3701"/>
    <cellStyle name="Accent2 - 40% 3 3 2 3" xfId="3702"/>
    <cellStyle name="Accent6 6 3 2" xfId="3703"/>
    <cellStyle name="Accent2 - 40% 3 3 3" xfId="3704"/>
    <cellStyle name="数字 2 3 7 3 3" xfId="3705"/>
    <cellStyle name="Accent2 - 40% 3 3 3 2" xfId="3706"/>
    <cellStyle name="Accent6 6 3 3" xfId="3707"/>
    <cellStyle name="Accent2 - 40% 3 3 4" xfId="3708"/>
    <cellStyle name="数字 2 3 7 4 3" xfId="3709"/>
    <cellStyle name="Accent2 - 40% 3 3 4 2" xfId="3710"/>
    <cellStyle name="Accent2 - 40% 3 3 5" xfId="3711"/>
    <cellStyle name="强调 3 2 4 3" xfId="3712"/>
    <cellStyle name="常规 4 5 2 2" xfId="3713"/>
    <cellStyle name="差_！！！最新2009年报表格式(含重点税源、乡镇、工业园) 2 2 2 2" xfId="3714"/>
    <cellStyle name="Accent4 - 20% 3 2 4 2" xfId="3715"/>
    <cellStyle name="Accent2 - 40% 3 4" xfId="3716"/>
    <cellStyle name="Accent5 55" xfId="3717"/>
    <cellStyle name="Accent5 60" xfId="3718"/>
    <cellStyle name="Accent2 - 40% 3 4 2" xfId="3719"/>
    <cellStyle name="Accent6 - 40% 2 3" xfId="3720"/>
    <cellStyle name="Accent2 - 40% 3 5" xfId="3721"/>
    <cellStyle name="Accent5 56" xfId="3722"/>
    <cellStyle name="Accent5 61" xfId="3723"/>
    <cellStyle name="Accent2 - 40% 3 5 2" xfId="3724"/>
    <cellStyle name="Accent6 - 40% 3 3" xfId="3725"/>
    <cellStyle name="Accent2 - 40% 4" xfId="3726"/>
    <cellStyle name="Accent2 - 60% 5 3 2" xfId="3727"/>
    <cellStyle name="好_2008年宜春市全市乡镇和重点情况_Book1 3 2 2 3" xfId="3728"/>
    <cellStyle name="Accent2 - 40% 4 2" xfId="3729"/>
    <cellStyle name="表标题 4 2 2 3 3 3" xfId="3730"/>
    <cellStyle name="表标题 4 2 2 2 7" xfId="3731"/>
    <cellStyle name="Accent2 - 40% 4 2 2 2" xfId="3732"/>
    <cellStyle name="常规 10 4 2 2" xfId="3733"/>
    <cellStyle name="Accent2 - 40% 4 2 2 3" xfId="3734"/>
    <cellStyle name="Accent6 7 2 2 2" xfId="3735"/>
    <cellStyle name="数字 2 4 6 3 3" xfId="3736"/>
    <cellStyle name="Accent2 - 40% 4 2 3 2" xfId="3737"/>
    <cellStyle name="表标题 4 2 10 4 2 2" xfId="3738"/>
    <cellStyle name="Accent6 7 2 3 2" xfId="3739"/>
    <cellStyle name="差_2006年34青海_Book1 2" xfId="3740"/>
    <cellStyle name="小数 5 6 9 3" xfId="3741"/>
    <cellStyle name="Accent2 - 40% 4 2 4 2" xfId="3742"/>
    <cellStyle name="好_2008年宜春市全市乡镇和重点情况_Book1 3 2 2 4" xfId="3743"/>
    <cellStyle name="Accent2 - 40% 4 3" xfId="3744"/>
    <cellStyle name="表标题 4 2 2 3 3 4" xfId="3745"/>
    <cellStyle name="表标题 4 2 2 2 8" xfId="3746"/>
    <cellStyle name="数字 2 5 2 4 3" xfId="3747"/>
    <cellStyle name="好_2008年宜春市全市乡镇和重点情况_Book1 3 2 2 4 2" xfId="3748"/>
    <cellStyle name="Accent2 - 40% 4 3 2" xfId="3749"/>
    <cellStyle name="Accent6 7 3 2" xfId="3750"/>
    <cellStyle name="Accent2 - 40% 4 3 3" xfId="3751"/>
    <cellStyle name="好_2008年宜春市全市乡镇和重点情况_Book1 3 2 2 5" xfId="3752"/>
    <cellStyle name="Accent2 - 40% 4 4" xfId="3753"/>
    <cellStyle name="Accent2 - 40% 4 4 2" xfId="3754"/>
    <cellStyle name="好_2008年宜春市全市乡镇和重点情况_Book1 3 2 2 6" xfId="3755"/>
    <cellStyle name="Accent2 - 40% 4 5" xfId="3756"/>
    <cellStyle name="差_平邑 3 3 2 2" xfId="3757"/>
    <cellStyle name="Accent2 - 40% 4 5 2" xfId="3758"/>
    <cellStyle name="好_2008年宜春市全市乡镇和重点情况_Book1 3 2 2 7" xfId="3759"/>
    <cellStyle name="Accent2 - 40% 4 6" xfId="3760"/>
    <cellStyle name="差_平邑 3 3 2 3" xfId="3761"/>
    <cellStyle name="Accent4 - 60% 4 2" xfId="3762"/>
    <cellStyle name="表标题 3 2 7 2 4 2 2 2" xfId="3763"/>
    <cellStyle name="Accent2 - 40% 5" xfId="3764"/>
    <cellStyle name="好_2008年宜春市全市乡镇和重点情况_Book1 3 2 6" xfId="3765"/>
    <cellStyle name="表标题 3 2 7 2 4 2 2 2 2" xfId="3766"/>
    <cellStyle name="Accent2 - 40% 5 2" xfId="3767"/>
    <cellStyle name="好_2008年宜春市全市乡镇和重点情况_Book1 3 2 3 3" xfId="3768"/>
    <cellStyle name="表标题 4 2 2 3 4 3" xfId="3769"/>
    <cellStyle name="数字 2 5 3 3 3" xfId="3770"/>
    <cellStyle name="Accent2 - 40% 5 2 2" xfId="3771"/>
    <cellStyle name="Accent6 8 2 2" xfId="3772"/>
    <cellStyle name="Accent2 - 40% 5 2 3" xfId="3773"/>
    <cellStyle name="Accent2 - 40% 8 2" xfId="3774"/>
    <cellStyle name="Accent6 53" xfId="3775"/>
    <cellStyle name="Accent6 48" xfId="3776"/>
    <cellStyle name="Accent2 8 2 4 2" xfId="3777"/>
    <cellStyle name="Accent5 - 20% 2 2 3 2" xfId="3778"/>
    <cellStyle name="好_2008年宜春市全市乡镇和重点情况_Book1 3 2 7" xfId="3779"/>
    <cellStyle name="Accent2 - 40% 5 3" xfId="3780"/>
    <cellStyle name="好_2008年宜春市全市乡镇和重点情况_Book1 3 2 3 4" xfId="3781"/>
    <cellStyle name="Accent2 - 40% 5 3 2" xfId="3782"/>
    <cellStyle name="好_2008年宜春市全市乡镇和重点情况_Book1 3 2 8" xfId="3783"/>
    <cellStyle name="Accent2 - 40% 5 4" xfId="3784"/>
    <cellStyle name="差_平邑 3 3 3 2" xfId="3785"/>
    <cellStyle name="Accent2 - 40% 5 5" xfId="3786"/>
    <cellStyle name="表标题 3 2 7 2 4 2 2 3" xfId="3787"/>
    <cellStyle name="Accent2 - 40% 6" xfId="3788"/>
    <cellStyle name="Accent2 4 2 4 2" xfId="3789"/>
    <cellStyle name="Accent2 8 2 2" xfId="3790"/>
    <cellStyle name="好_全省2008年财政收支数据1_Book1 4 2 5" xfId="3791"/>
    <cellStyle name="好_2008年宜春市全市乡镇和重点情况_Book1 3 3 6" xfId="3792"/>
    <cellStyle name="Accent2 - 40% 6 2" xfId="3793"/>
    <cellStyle name="好_2008年宜春市全市乡镇和重点情况_Book1 3 2 4 3" xfId="3794"/>
    <cellStyle name="数字 2 2 2 6 2 9" xfId="3795"/>
    <cellStyle name="Accent2 8 2 2 2" xfId="3796"/>
    <cellStyle name="Accent2 - 40% 7" xfId="3797"/>
    <cellStyle name="Accent2 8 2 3" xfId="3798"/>
    <cellStyle name="差_同德 3 2 2 2 4" xfId="3799"/>
    <cellStyle name="差_2008年宜春市全市乡镇和重点情况 2 2 3 2" xfId="3800"/>
    <cellStyle name="Accent5 - 20% 2 2 2" xfId="3801"/>
    <cellStyle name="Accent2 - 40% 7 2" xfId="3802"/>
    <cellStyle name="Accent2 8 2 3 2" xfId="3803"/>
    <cellStyle name="Accent5 - 20% 2 2 2 2" xfId="3804"/>
    <cellStyle name="Accent6 8 2" xfId="3805"/>
    <cellStyle name="Accent2 - 40% 8" xfId="3806"/>
    <cellStyle name="Accent2 8 2 4" xfId="3807"/>
    <cellStyle name="差_2008年宜春市全市乡镇和重点情况 2 2 3 3" xfId="3808"/>
    <cellStyle name="Accent5 - 20% 2 2 3" xfId="3809"/>
    <cellStyle name="Accent2 - 60%" xfId="3810"/>
    <cellStyle name="常规 3 6 3" xfId="3811"/>
    <cellStyle name="Accent4 - 20% 2 3 5" xfId="3812"/>
    <cellStyle name="后继超级链接 3 7" xfId="3813"/>
    <cellStyle name="Accent2 - 60% 2" xfId="3814"/>
    <cellStyle name="好_2006年33甘肃 4 3 4" xfId="3815"/>
    <cellStyle name="Accent2 - 60% 2 2" xfId="3816"/>
    <cellStyle name="Header2 2 5 2 6" xfId="3817"/>
    <cellStyle name="Accent2 - 60% 2 2 2" xfId="3818"/>
    <cellStyle name="数字 5 9 3 6" xfId="3819"/>
    <cellStyle name="数字 2 3 4 2 3 3" xfId="3820"/>
    <cellStyle name="数字 5 3 6 3" xfId="3821"/>
    <cellStyle name="小数 2 2 2 7 6 2" xfId="3822"/>
    <cellStyle name="Accent2 - 60% 2 2 2 2" xfId="3823"/>
    <cellStyle name="数字 2 3 4 2 3 3 2" xfId="3824"/>
    <cellStyle name="数字 5 3 6 3 2" xfId="3825"/>
    <cellStyle name="差_月报分析0809 3 3 3" xfId="3826"/>
    <cellStyle name="Accent2 - 60% 2 2 2 2 2" xfId="3827"/>
    <cellStyle name="数字 2 3 4 2 3 3 3" xfId="3828"/>
    <cellStyle name="数字 5 3 6 3 3" xfId="3829"/>
    <cellStyle name="差_月报分析0809 3 3 4" xfId="3830"/>
    <cellStyle name="Accent2 - 60% 2 2 2 2 3" xfId="3831"/>
    <cellStyle name="数字 2 3 4 2 3 4" xfId="3832"/>
    <cellStyle name="差_2006年30云南_Book1 2 3 3 2" xfId="3833"/>
    <cellStyle name="小数 3 2 6 2 2 5 2" xfId="3834"/>
    <cellStyle name="数字 5 3 6 4" xfId="3835"/>
    <cellStyle name="小数 2 2 2 7 6 3" xfId="3836"/>
    <cellStyle name="Accent2 - 60% 2 2 2 3" xfId="3837"/>
    <cellStyle name="数字 2 3 4 2 3 4 2" xfId="3838"/>
    <cellStyle name="数字 5 3 6 4 2" xfId="3839"/>
    <cellStyle name="小数 2 2 2 7 6 3 2" xfId="3840"/>
    <cellStyle name="差_月报分析0809 3 4 3" xfId="3841"/>
    <cellStyle name="Accent2 - 60% 2 2 2 3 2" xfId="3842"/>
    <cellStyle name="Accent4 27" xfId="3843"/>
    <cellStyle name="Accent4 32" xfId="3844"/>
    <cellStyle name="数字 2 3 4 2 3 5" xfId="3845"/>
    <cellStyle name="差_2006年30云南_Book1 2 3 3 3" xfId="3846"/>
    <cellStyle name="数字 5 3 6 5" xfId="3847"/>
    <cellStyle name="小数 2 2 2 7 6 4" xfId="3848"/>
    <cellStyle name="Accent2 - 60% 2 2 2 4" xfId="3849"/>
    <cellStyle name="好_27重庆_Book1 2 2 3 4" xfId="3850"/>
    <cellStyle name="Accent3 - 60% 5 2 2" xfId="3851"/>
    <cellStyle name="Accent2 - 60% 2 2 2 5" xfId="3852"/>
    <cellStyle name="Accent3 - 60% 5 2 3" xfId="3853"/>
    <cellStyle name="表标题 2 2 4 4 2 2" xfId="3854"/>
    <cellStyle name="差_同德 2 2 2 3 2" xfId="3855"/>
    <cellStyle name="数字 2 3 4 2 4 3" xfId="3856"/>
    <cellStyle name="表标题 5 6 5 6" xfId="3857"/>
    <cellStyle name="Accent2 - 60% 2 2 3 2" xfId="3858"/>
    <cellStyle name="数字 2 3 4 2 4 4" xfId="3859"/>
    <cellStyle name="差_2006年30云南_Book1 2 3 4 2" xfId="3860"/>
    <cellStyle name="Accent2 - 60% 2 2 3 3" xfId="3861"/>
    <cellStyle name="数字 5 5 10" xfId="3862"/>
    <cellStyle name="数字 2 3 4 2 5 3" xfId="3863"/>
    <cellStyle name="Accent2 - 60% 2 2 4 2" xfId="3864"/>
    <cellStyle name="Accent2 - 60% 2 2 5" xfId="3865"/>
    <cellStyle name="Accent2 12 2" xfId="3866"/>
    <cellStyle name="Accent2 - 60% 2 2 5 2" xfId="3867"/>
    <cellStyle name="Accent2 12 2 2" xfId="3868"/>
    <cellStyle name="Accent2 - 60% 2 3" xfId="3869"/>
    <cellStyle name="Accent2 - 60% 2 3 2" xfId="3870"/>
    <cellStyle name="Accent2 - 60% 2 3 2 2" xfId="3871"/>
    <cellStyle name="Accent2 - 60% 2 3 2 3" xfId="3872"/>
    <cellStyle name="Accent2 - 60% 2 3 3" xfId="3873"/>
    <cellStyle name="数字 2 3 4 3 4 3" xfId="3874"/>
    <cellStyle name="表标题 5 7 5 6" xfId="3875"/>
    <cellStyle name="Accent2 - 60% 2 3 3 2" xfId="3876"/>
    <cellStyle name="Accent4 9 2 2 3" xfId="3877"/>
    <cellStyle name="好_27重庆_Book1 2 3 4 2" xfId="3878"/>
    <cellStyle name="好_27重庆 2 2 2 4" xfId="3879"/>
    <cellStyle name="Accent5 - 20% 3" xfId="3880"/>
    <cellStyle name="Accent2 - 60% 2 3 4" xfId="3881"/>
    <cellStyle name="好_27重庆_Book1 2 3 5" xfId="3882"/>
    <cellStyle name="好_！！！2010年工业园、乡镇和重点税源企业格式 2 2 2 4 2" xfId="3883"/>
    <cellStyle name="Accent2 5 2 2" xfId="3884"/>
    <cellStyle name="Accent2 - 60% 2 3 4 2" xfId="3885"/>
    <cellStyle name="好_27重庆 2 2 3 4" xfId="3886"/>
    <cellStyle name="Accent2 5 2 2 2" xfId="3887"/>
    <cellStyle name="Accent2 - 60% 2 3 5" xfId="3888"/>
    <cellStyle name="Accent2 13 2" xfId="3889"/>
    <cellStyle name="好_27重庆_Book1 2 3 6" xfId="3890"/>
    <cellStyle name="Accent2 5 2 3" xfId="3891"/>
    <cellStyle name="Accent2 - 60% 2 4" xfId="3892"/>
    <cellStyle name="Accent5 4 5 2" xfId="3893"/>
    <cellStyle name="Input [yellow] 2 2 9 3 2" xfId="3894"/>
    <cellStyle name="Accent2 - 60% 2 4 2" xfId="3895"/>
    <cellStyle name="数字 5 9 5 6" xfId="3896"/>
    <cellStyle name="Input [yellow] 2 2 9 3 2 2" xfId="3897"/>
    <cellStyle name="Accent2 - 60% 2 5" xfId="3898"/>
    <cellStyle name="Input [yellow] 2 2 9 3 3" xfId="3899"/>
    <cellStyle name="表标题 3 2 10 2 2 3 2 3" xfId="3900"/>
    <cellStyle name="数字 4 2 7 2 4 4 3" xfId="3901"/>
    <cellStyle name="Accent2 - 60% 2 5 2" xfId="3902"/>
    <cellStyle name="Input [yellow] 2 2 9 3 3 2" xfId="3903"/>
    <cellStyle name="表标题 4 2 7 2 3 2 2 2" xfId="3904"/>
    <cellStyle name="Accent2 - 60% 3" xfId="3905"/>
    <cellStyle name="表标题 12 3 2" xfId="3906"/>
    <cellStyle name="表标题 4 2 9 2 3 2 4" xfId="3907"/>
    <cellStyle name="表标题 4 2 4 3 2 3" xfId="3908"/>
    <cellStyle name="表标题 4 2 7 2 3 2 2 2 2" xfId="3909"/>
    <cellStyle name="Accent2 - 60% 3 2" xfId="3910"/>
    <cellStyle name="表标题 2 2 2 3 2 7" xfId="3911"/>
    <cellStyle name="表标题 4 2 4 3 2 3 2" xfId="3912"/>
    <cellStyle name="小数 2 3 11 4 5" xfId="3913"/>
    <cellStyle name="表标题 2 2 2 3 2 7 2" xfId="3914"/>
    <cellStyle name="Header2 2 6 2 6" xfId="3915"/>
    <cellStyle name="Accent2 - 60% 3 2 2" xfId="3916"/>
    <cellStyle name="数字 2 3 5 2 3 3" xfId="3917"/>
    <cellStyle name="小数 2 3 11 4 5 2" xfId="3918"/>
    <cellStyle name="Accent2 - 60% 3 2 2 2" xfId="3919"/>
    <cellStyle name="差_2006年30云南 5 2 2" xfId="3920"/>
    <cellStyle name="Accent3 - 40% 2 3 5" xfId="3921"/>
    <cellStyle name="数字 2 3 5 2 3 3 2" xfId="3922"/>
    <cellStyle name="表标题 3 2 8 2 2 2 2 3" xfId="3923"/>
    <cellStyle name="Accent2 - 60% 3 2 2 2 2" xfId="3924"/>
    <cellStyle name="数字 2 3 5 2 3 3 3" xfId="3925"/>
    <cellStyle name="Accent2 - 60% 3 2 2 2 3" xfId="3926"/>
    <cellStyle name="数字 2 3 5 2 3 4" xfId="3927"/>
    <cellStyle name="差_2006年30云南_Book1 3 3 3 2" xfId="3928"/>
    <cellStyle name="Accent2 - 60% 3 2 2 3" xfId="3929"/>
    <cellStyle name="数字 2 3 5 2 3 4 2" xfId="3930"/>
    <cellStyle name="后继超级链接 4" xfId="3931"/>
    <cellStyle name="Accent2 - 60% 3 2 2 3 2" xfId="3932"/>
    <cellStyle name="数字 2 3 5 2 3 5" xfId="3933"/>
    <cellStyle name="差_2006年30云南_Book1 3 3 3 3" xfId="3934"/>
    <cellStyle name="Accent2 - 60% 3 2 2 4" xfId="3935"/>
    <cellStyle name="Accent2 - 60% 3 2 2 4 2" xfId="3936"/>
    <cellStyle name="Accent3_2006年33甘肃" xfId="3937"/>
    <cellStyle name="Accent2 - 60% 3 2 2 5" xfId="3938"/>
    <cellStyle name="好_！！！2010年工业园、乡镇和重点税源企业格式 4 5 2" xfId="3939"/>
    <cellStyle name="Accent2 - 60% 3 2 3" xfId="3940"/>
    <cellStyle name="数字 2 3 5 2 4 3" xfId="3941"/>
    <cellStyle name="Accent2 - 60% 3 2 3 2" xfId="3942"/>
    <cellStyle name="数字 2 3 5 2 4 4" xfId="3943"/>
    <cellStyle name="差_2006年30云南_Book1 3 3 4 2" xfId="3944"/>
    <cellStyle name="Accent2 - 60% 3 2 3 3" xfId="3945"/>
    <cellStyle name="Accent2 - 60% 3 2 4" xfId="3946"/>
    <cellStyle name="数字 2 3 5 2 5 3" xfId="3947"/>
    <cellStyle name="Accent2 - 60% 3 2 4 2" xfId="3948"/>
    <cellStyle name="Accent2 - 60% 3 2 5" xfId="3949"/>
    <cellStyle name="Accent2 - 60% 3 2 5 2" xfId="3950"/>
    <cellStyle name="常规 5 3 2 6" xfId="3951"/>
    <cellStyle name="Accent5 - 60% 2 2 5" xfId="3952"/>
    <cellStyle name="数字 4 2 9 4 2" xfId="3953"/>
    <cellStyle name="Accent2 - 60% 3 2 6" xfId="3954"/>
    <cellStyle name="差_2006年30云南 5 6" xfId="3955"/>
    <cellStyle name="数字 4 2 9 5" xfId="3956"/>
    <cellStyle name="Accent4 7 2" xfId="3957"/>
    <cellStyle name="表标题 4 2 4 3 2 4" xfId="3958"/>
    <cellStyle name="表标题 2 2 2 3 2 8" xfId="3959"/>
    <cellStyle name="Accent2 - 60% 3 3" xfId="3960"/>
    <cellStyle name="Accent2 - 60% 3 4" xfId="3961"/>
    <cellStyle name="Input [yellow] 2 2 9 4 2" xfId="3962"/>
    <cellStyle name="表标题 5 2 5 3 2 3" xfId="3963"/>
    <cellStyle name="Accent2 - 60% 3 4 2" xfId="3964"/>
    <cellStyle name="Input [yellow] 2 2 9 4 2 2" xfId="3965"/>
    <cellStyle name="差_月报分析0812 5 2 2" xfId="3966"/>
    <cellStyle name="Accent2 - 60% 3 5" xfId="3967"/>
    <cellStyle name="Input [yellow] 2 2 9 4 3" xfId="3968"/>
    <cellStyle name="Accent2 - 60% 3 5 2" xfId="3969"/>
    <cellStyle name="表标题 4 2 7 2 3 2 2 3" xfId="3970"/>
    <cellStyle name="Accent2 - 60% 4" xfId="3971"/>
    <cellStyle name="Accent3 13 2 3 2" xfId="3972"/>
    <cellStyle name="表标题 4 2 4 3 3 3" xfId="3973"/>
    <cellStyle name="Accent2 - 60% 4 2" xfId="3974"/>
    <cellStyle name="表标题 5 12 2 3 2" xfId="3975"/>
    <cellStyle name="Accent3 - 20% 3 2 4" xfId="3976"/>
    <cellStyle name="表标题 4 2 4 3 3 3 2" xfId="3977"/>
    <cellStyle name="Header2 2 7 2 6" xfId="3978"/>
    <cellStyle name="Accent2 - 60% 4 2 2" xfId="3979"/>
    <cellStyle name="表标题 2 3 14 2 2 3" xfId="3980"/>
    <cellStyle name="好_27重庆_Book1 4 2 3" xfId="3981"/>
    <cellStyle name="常规 3 3 2 4" xfId="3982"/>
    <cellStyle name="Accent3 - 20% 3 2 4 2" xfId="3983"/>
    <cellStyle name="数字 2 3 6 2 3 4" xfId="3984"/>
    <cellStyle name="Accent2 - 60% 4 2 2 3" xfId="3985"/>
    <cellStyle name="千位分隔[0] 2 2 2 7" xfId="3986"/>
    <cellStyle name="Accent6 - 60% 3 2 2" xfId="3987"/>
    <cellStyle name="好_30云南 4 2 2" xfId="3988"/>
    <cellStyle name="小数 5 2 4 5" xfId="3989"/>
    <cellStyle name="Accent6 14 4 2" xfId="3990"/>
    <cellStyle name="Accent2 - 60% 4 2 3" xfId="3991"/>
    <cellStyle name="数字 2 3 6 2 4 3" xfId="3992"/>
    <cellStyle name="Accent2 - 60% 4 2 3 2" xfId="3993"/>
    <cellStyle name="表标题 2 2 2 14 5" xfId="3994"/>
    <cellStyle name="千位分隔[0] 2 2 3 6" xfId="3995"/>
    <cellStyle name="Accent2 - 60% 4 2 4" xfId="3996"/>
    <cellStyle name="数字 2 3 6 2 5 3" xfId="3997"/>
    <cellStyle name="Accent2 - 60% 4 2 4 2" xfId="3998"/>
    <cellStyle name="Accent2 - 60% 4 2 5" xfId="3999"/>
    <cellStyle name="表标题 4 2 4 3 3 4" xfId="4000"/>
    <cellStyle name="Accent2 - 60% 4 3" xfId="4001"/>
    <cellStyle name="Accent3 - 20% 3 2 5" xfId="4002"/>
    <cellStyle name="Accent2 - 60% 4 3 2" xfId="4003"/>
    <cellStyle name="好_27重庆_Book1 4 3 3" xfId="4004"/>
    <cellStyle name="常规 3 3 3 4" xfId="4005"/>
    <cellStyle name="Accent3 - 20% 3 2 5 2" xfId="4006"/>
    <cellStyle name="Accent2 - 60% 4 3 3" xfId="4007"/>
    <cellStyle name="Accent2 - 60% 4 4" xfId="4008"/>
    <cellStyle name="Input [yellow] 2 2 9 5 2" xfId="4009"/>
    <cellStyle name="差_上高县2010年1月收入进度表_Book1 4 5 2" xfId="4010"/>
    <cellStyle name="Accent3 - 20% 3 2 6" xfId="4011"/>
    <cellStyle name="Accent2 - 60% 4 4 2" xfId="4012"/>
    <cellStyle name="差_月报分析0812 5 3 2" xfId="4013"/>
    <cellStyle name="Accent2 - 60% 4 5" xfId="4014"/>
    <cellStyle name="Accent2 - 60% 4 5 2" xfId="4015"/>
    <cellStyle name="差_月报分析0812 5 3 3" xfId="4016"/>
    <cellStyle name="Accent2 - 60% 4 6" xfId="4017"/>
    <cellStyle name="表标题 3 2 7 2 4 4 2 2" xfId="4018"/>
    <cellStyle name="Accent2 - 60% 5" xfId="4019"/>
    <cellStyle name="好_2006年30云南_Book1 2 2 5" xfId="4020"/>
    <cellStyle name="表标题 4 2 4 3 4 3" xfId="4021"/>
    <cellStyle name="Accent2 - 60% 5 2" xfId="4022"/>
    <cellStyle name="Accent3 - 20% 3 3 4" xfId="4023"/>
    <cellStyle name="好_2006年30云南_Book1 2 2 5 2" xfId="4024"/>
    <cellStyle name="Header2 2 8 2 6" xfId="4025"/>
    <cellStyle name="Accent2 - 60% 5 2 2" xfId="4026"/>
    <cellStyle name="表标题 2 3 14 3 2 3" xfId="4027"/>
    <cellStyle name="小数 2 2 3 2 10" xfId="4028"/>
    <cellStyle name="好_全省2008年财政收支数据1 10" xfId="4029"/>
    <cellStyle name="好_27重庆_Book1 5 2 3" xfId="4030"/>
    <cellStyle name="常规 3 4 2 4" xfId="4031"/>
    <cellStyle name="Accent3 - 20% 3 3 4 2" xfId="4032"/>
    <cellStyle name="Accent2 - 60% 5 2 3" xfId="4033"/>
    <cellStyle name="Accent4 8 2 4 2" xfId="4034"/>
    <cellStyle name="好_2006年30云南_Book1 2 2 6" xfId="4035"/>
    <cellStyle name="Accent2 - 60% 5 3" xfId="4036"/>
    <cellStyle name="Accent3 - 20% 3 3 5" xfId="4037"/>
    <cellStyle name="好_2006年30云南_Book1 2 2 7" xfId="4038"/>
    <cellStyle name="Accent2 - 60% 5 4" xfId="4039"/>
    <cellStyle name="Accent2 - 60% 5 4 2" xfId="4040"/>
    <cellStyle name="好_2006年30云南_Book1 2 2 8" xfId="4041"/>
    <cellStyle name="差_月报分析0812 5 4 2" xfId="4042"/>
    <cellStyle name="Accent2 - 60% 5 5" xfId="4043"/>
    <cellStyle name="表标题 2 3 3 2 2 3 2 2" xfId="4044"/>
    <cellStyle name="Accent2 - 60% 6" xfId="4045"/>
    <cellStyle name="好_2010年工业园、乡镇和重点税源企业-上高1002_Book1 3 3 2 4" xfId="4046"/>
    <cellStyle name="Accent2 - 60% 6 2" xfId="4047"/>
    <cellStyle name="好_2006年30云南_Book1 2 3 5" xfId="4048"/>
    <cellStyle name="差_2006年22湖南_Book1 3 2 6" xfId="4049"/>
    <cellStyle name="表标题 2 3 3 2 2 3 2 2 2" xfId="4050"/>
    <cellStyle name="差_2006年22湖南_Book1 3 3 6" xfId="4051"/>
    <cellStyle name="表标题 2 2 2 5 2 5 2 2" xfId="4052"/>
    <cellStyle name="Accent2 - 60% 7 2" xfId="4053"/>
    <cellStyle name="Accent3 13 2 2" xfId="4054"/>
    <cellStyle name="Accent5 - 20% 4 2 2 2" xfId="4055"/>
    <cellStyle name="表标题 2 2 2 5 2 5 3" xfId="4056"/>
    <cellStyle name="Accent2 - 60% 8" xfId="4057"/>
    <cellStyle name="表标题 2 3 4 2 3 3 2 2" xfId="4058"/>
    <cellStyle name="差_2010年工业园、乡镇和重点税源企业-上高1002_Book1 2 3 3 3" xfId="4059"/>
    <cellStyle name="Accent3 13 3" xfId="4060"/>
    <cellStyle name="Accent5 - 20% 4 2 3" xfId="4061"/>
    <cellStyle name="Accent2 10" xfId="4062"/>
    <cellStyle name="差_2006年34青海 3 2 3 4" xfId="4063"/>
    <cellStyle name="Accent4 - 60% 4 2 5" xfId="4064"/>
    <cellStyle name="Accent2 10 2 2" xfId="4065"/>
    <cellStyle name="数字 2 2 2 6" xfId="4066"/>
    <cellStyle name="Accent2 10 2 2 2" xfId="4067"/>
    <cellStyle name="数字 5 6 2 2 5" xfId="4068"/>
    <cellStyle name="数字 2 2 2 7" xfId="4069"/>
    <cellStyle name="Accent2 10 2 2 3" xfId="4070"/>
    <cellStyle name="数字 5 6 2 2 6" xfId="4071"/>
    <cellStyle name="Accent2 10 2 3" xfId="4072"/>
    <cellStyle name="数字 2 2 3 6" xfId="4073"/>
    <cellStyle name="Accent2 10 2 3 2" xfId="4074"/>
    <cellStyle name="数字 5 6 2 3 5" xfId="4075"/>
    <cellStyle name="数字 2 2 4 6" xfId="4076"/>
    <cellStyle name="Accent2 10 2 4 2" xfId="4077"/>
    <cellStyle name="数字 5 6 2 4 5" xfId="4078"/>
    <cellStyle name="Accent5 13 2 4" xfId="4079"/>
    <cellStyle name="Accent2 10 3 2" xfId="4080"/>
    <cellStyle name="Accent3 5 2 2" xfId="4081"/>
    <cellStyle name="Accent2 10 3 3" xfId="4082"/>
    <cellStyle name="Accent3 5 2 3" xfId="4083"/>
    <cellStyle name="Accent2 10 4 2" xfId="4084"/>
    <cellStyle name="Accent3 5 3 2" xfId="4085"/>
    <cellStyle name="小数 17" xfId="4086"/>
    <cellStyle name="小数 22" xfId="4087"/>
    <cellStyle name="Accent2 10 5" xfId="4088"/>
    <cellStyle name="Accent3 5 4" xfId="4089"/>
    <cellStyle name="Accent6 - 20% 2 3 2 3" xfId="4090"/>
    <cellStyle name="数字 2 2 2 6 2 2 5" xfId="4091"/>
    <cellStyle name="Accent2 10 5 2" xfId="4092"/>
    <cellStyle name="Accent3 5 4 2" xfId="4093"/>
    <cellStyle name="Accent3 5 5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C17" sqref="C17"/>
    </sheetView>
  </sheetViews>
  <sheetFormatPr defaultColWidth="9.00390625" defaultRowHeight="14.25"/>
  <sheetData>
    <row r="1" spans="1:7" ht="15">
      <c r="A1" s="40"/>
      <c r="B1" s="40"/>
      <c r="C1" s="40"/>
      <c r="D1" s="40"/>
      <c r="E1" s="341"/>
      <c r="F1" s="342"/>
      <c r="G1" s="40"/>
    </row>
    <row r="2" spans="1:7" ht="15">
      <c r="A2" s="40"/>
      <c r="B2" s="40"/>
      <c r="C2" s="40"/>
      <c r="D2" s="40"/>
      <c r="E2" s="40"/>
      <c r="F2" s="342"/>
      <c r="G2" s="40"/>
    </row>
    <row r="3" spans="1:7" ht="15">
      <c r="A3" s="40"/>
      <c r="B3" s="40"/>
      <c r="C3" s="40"/>
      <c r="D3" s="40"/>
      <c r="E3" s="40"/>
      <c r="F3" s="342"/>
      <c r="G3" s="40"/>
    </row>
    <row r="4" spans="1:7" ht="35.25">
      <c r="A4" s="40"/>
      <c r="B4" s="343" t="s">
        <v>0</v>
      </c>
      <c r="C4" s="344"/>
      <c r="D4" s="345"/>
      <c r="E4" s="345"/>
      <c r="F4" s="40"/>
      <c r="G4" s="40"/>
    </row>
    <row r="5" spans="1:7" ht="15">
      <c r="A5" s="40"/>
      <c r="B5" s="40"/>
      <c r="C5" s="40"/>
      <c r="D5" s="40"/>
      <c r="E5" s="40"/>
      <c r="F5" s="40"/>
      <c r="G5" s="40"/>
    </row>
    <row r="6" spans="1:7" ht="35.25">
      <c r="A6" s="343" t="s">
        <v>1</v>
      </c>
      <c r="B6" s="346"/>
      <c r="C6" s="346"/>
      <c r="D6" s="346"/>
      <c r="E6" s="346"/>
      <c r="F6" s="40"/>
      <c r="G6" s="40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40"/>
      <c r="B8" s="40"/>
      <c r="C8" s="40"/>
      <c r="D8" s="40"/>
      <c r="E8" s="40"/>
      <c r="F8" s="40"/>
      <c r="G8" s="40"/>
    </row>
    <row r="9" spans="1:7" ht="21">
      <c r="A9" s="40"/>
      <c r="B9" s="347" t="s">
        <v>2</v>
      </c>
      <c r="C9" s="347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5">
      <c r="A12" s="40"/>
      <c r="B12" s="40"/>
      <c r="C12" s="40"/>
      <c r="D12" s="40"/>
      <c r="E12" s="40"/>
      <c r="F12" s="40"/>
      <c r="G12" s="40"/>
    </row>
    <row r="13" spans="1:7" ht="15">
      <c r="A13" s="4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40"/>
      <c r="B15" s="40"/>
      <c r="C15" s="40"/>
      <c r="D15" s="40"/>
      <c r="E15" s="40"/>
      <c r="F15" s="40"/>
      <c r="G15" s="40"/>
    </row>
    <row r="16" spans="1:7" ht="15">
      <c r="A16" s="40"/>
      <c r="B16" s="40"/>
      <c r="C16" s="40"/>
      <c r="D16" s="40"/>
      <c r="E16" s="40"/>
      <c r="F16" s="40"/>
      <c r="G16" s="40"/>
    </row>
    <row r="17" spans="1:7" ht="15">
      <c r="A17" s="40"/>
      <c r="B17" s="40"/>
      <c r="C17" s="40"/>
      <c r="D17" s="40"/>
      <c r="E17" s="40"/>
      <c r="F17" s="40"/>
      <c r="G17" s="40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  <row r="23" spans="1:7" ht="15">
      <c r="A23" s="40"/>
      <c r="B23" s="40"/>
      <c r="C23" s="40"/>
      <c r="D23" s="40"/>
      <c r="E23" s="40"/>
      <c r="F23" s="40"/>
      <c r="G23" s="40"/>
    </row>
    <row r="24" spans="1:7" ht="15">
      <c r="A24" s="40"/>
      <c r="B24" s="40"/>
      <c r="C24" s="40"/>
      <c r="D24" s="40"/>
      <c r="E24" s="40"/>
      <c r="F24" s="40"/>
      <c r="G24" s="40"/>
    </row>
    <row r="25" spans="1:7" ht="15">
      <c r="A25" s="40"/>
      <c r="B25" s="40"/>
      <c r="C25" s="40"/>
      <c r="D25" s="40"/>
      <c r="E25" s="40"/>
      <c r="F25" s="40"/>
      <c r="G25" s="40"/>
    </row>
    <row r="26" spans="1:7" ht="25.5">
      <c r="A26" s="40"/>
      <c r="B26" s="348" t="s">
        <v>3</v>
      </c>
      <c r="C26" s="40"/>
      <c r="D26" s="40"/>
      <c r="E26" s="40"/>
      <c r="F26" s="40"/>
      <c r="G26" s="40"/>
    </row>
    <row r="27" spans="1:7" ht="22.5">
      <c r="A27" s="40"/>
      <c r="B27" s="349" t="s">
        <v>4</v>
      </c>
      <c r="C27" s="350"/>
      <c r="D27" s="350"/>
      <c r="E27" s="40"/>
      <c r="F27" s="40"/>
      <c r="G27" s="40"/>
    </row>
  </sheetData>
  <sheetProtection/>
  <printOptions/>
  <pageMargins left="1.6929133858267702" right="0.708661417322835" top="0.7480314960629919" bottom="0.7480314960629919" header="0.31496062992126" footer="0.3149606299212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="70" zoomScaleNormal="70" zoomScaleSheetLayoutView="100" workbookViewId="0" topLeftCell="A1">
      <selection activeCell="J32" sqref="J32"/>
    </sheetView>
  </sheetViews>
  <sheetFormatPr defaultColWidth="9.00390625" defaultRowHeight="14.25"/>
  <cols>
    <col min="1" max="1" width="5.875" style="194" customWidth="1"/>
    <col min="2" max="2" width="29.00390625" style="194" customWidth="1"/>
    <col min="3" max="3" width="7.25390625" style="0" customWidth="1"/>
    <col min="4" max="6" width="8.125" style="7" customWidth="1"/>
    <col min="7" max="7" width="8.125" style="0" customWidth="1"/>
  </cols>
  <sheetData>
    <row r="1" spans="1:7" ht="17.25">
      <c r="A1" s="165"/>
      <c r="B1" s="36" t="s">
        <v>258</v>
      </c>
      <c r="C1" s="36"/>
      <c r="D1" s="145"/>
      <c r="E1" s="145"/>
      <c r="F1" s="145"/>
      <c r="G1" s="36"/>
    </row>
    <row r="2" spans="1:7" ht="21" customHeight="1">
      <c r="A2" s="166" t="s">
        <v>23</v>
      </c>
      <c r="B2" s="166"/>
      <c r="C2" s="38"/>
      <c r="D2" s="125"/>
      <c r="E2" s="125"/>
      <c r="F2" s="187" t="s">
        <v>216</v>
      </c>
      <c r="G2" s="40"/>
    </row>
    <row r="3" spans="1:7" ht="21" customHeight="1">
      <c r="A3" s="12" t="s">
        <v>259</v>
      </c>
      <c r="B3" s="154" t="s">
        <v>218</v>
      </c>
      <c r="C3" s="189" t="s">
        <v>260</v>
      </c>
      <c r="D3" s="183" t="s">
        <v>220</v>
      </c>
      <c r="E3" s="184"/>
      <c r="F3" s="30" t="s">
        <v>28</v>
      </c>
      <c r="G3" s="18" t="s">
        <v>221</v>
      </c>
    </row>
    <row r="4" spans="1:7" ht="21" customHeight="1">
      <c r="A4" s="12"/>
      <c r="B4" s="154"/>
      <c r="C4" s="189"/>
      <c r="D4" s="147" t="s">
        <v>143</v>
      </c>
      <c r="E4" s="147" t="s">
        <v>144</v>
      </c>
      <c r="F4" s="30"/>
      <c r="G4" s="18"/>
    </row>
    <row r="5" spans="1:13" ht="18.75" customHeight="1">
      <c r="A5" s="13">
        <v>30</v>
      </c>
      <c r="B5" s="132" t="s">
        <v>261</v>
      </c>
      <c r="C5" s="199" t="s">
        <v>225</v>
      </c>
      <c r="D5" s="174">
        <f>SUM(E5:E5)</f>
        <v>1812.844199</v>
      </c>
      <c r="E5" s="111">
        <v>1812.844199</v>
      </c>
      <c r="F5" s="111">
        <v>2200.830764</v>
      </c>
      <c r="G5" s="175">
        <f>D5/F5*100-100</f>
        <v>-17.629095855368547</v>
      </c>
      <c r="I5" s="108"/>
      <c r="J5" s="108"/>
      <c r="K5" s="118"/>
      <c r="L5" s="118"/>
      <c r="M5" s="108"/>
    </row>
    <row r="6" spans="1:13" ht="18.75" customHeight="1">
      <c r="A6" s="13">
        <v>31</v>
      </c>
      <c r="B6" s="132" t="s">
        <v>262</v>
      </c>
      <c r="C6" s="199" t="s">
        <v>225</v>
      </c>
      <c r="D6" s="174">
        <f>SUM(E6:E6)</f>
        <v>4691.293892</v>
      </c>
      <c r="E6" s="111">
        <v>4691.293892</v>
      </c>
      <c r="F6" s="111">
        <v>3497.398414</v>
      </c>
      <c r="G6" s="175">
        <f>D6/F6*100-100</f>
        <v>34.13667351197009</v>
      </c>
      <c r="I6" s="108"/>
      <c r="J6" s="108"/>
      <c r="K6" s="118"/>
      <c r="L6" s="118"/>
      <c r="M6" s="108"/>
    </row>
    <row r="7" spans="1:13" ht="18.75" customHeight="1">
      <c r="A7" s="13">
        <v>32</v>
      </c>
      <c r="B7" s="132" t="s">
        <v>263</v>
      </c>
      <c r="C7" s="199" t="s">
        <v>225</v>
      </c>
      <c r="D7" s="174">
        <f>SUM(E7:E7)</f>
        <v>1490.656466</v>
      </c>
      <c r="E7" s="111">
        <v>1490.656466</v>
      </c>
      <c r="F7" s="111">
        <v>872.652323</v>
      </c>
      <c r="G7" s="175">
        <f>D7/F7*100-100</f>
        <v>70.81905665195828</v>
      </c>
      <c r="I7" s="108"/>
      <c r="J7" s="108"/>
      <c r="K7" s="118"/>
      <c r="L7" s="118"/>
      <c r="M7" s="108"/>
    </row>
    <row r="8" spans="1:13" ht="18.75" customHeight="1">
      <c r="A8" s="13">
        <v>33</v>
      </c>
      <c r="B8" s="132" t="s">
        <v>264</v>
      </c>
      <c r="C8" s="199" t="s">
        <v>225</v>
      </c>
      <c r="D8" s="174">
        <f aca="true" t="shared" si="0" ref="D8:D31">SUM(E8:E8)</f>
        <v>1222.132337</v>
      </c>
      <c r="E8" s="111">
        <v>1222.132337</v>
      </c>
      <c r="F8" s="111">
        <v>1335.450212</v>
      </c>
      <c r="G8" s="175">
        <f aca="true" t="shared" si="1" ref="G8:G31">D8/F8*100-100</f>
        <v>-8.485368752931095</v>
      </c>
      <c r="H8" s="194"/>
      <c r="I8" s="108"/>
      <c r="J8" s="108"/>
      <c r="K8" s="118"/>
      <c r="L8" s="118"/>
      <c r="M8" s="108"/>
    </row>
    <row r="9" spans="1:13" ht="18.75" customHeight="1">
      <c r="A9" s="13">
        <v>34</v>
      </c>
      <c r="B9" s="132" t="s">
        <v>265</v>
      </c>
      <c r="C9" s="199" t="s">
        <v>225</v>
      </c>
      <c r="D9" s="174">
        <f t="shared" si="0"/>
        <v>485.746905</v>
      </c>
      <c r="E9" s="111">
        <v>485.746905</v>
      </c>
      <c r="F9" s="111">
        <v>735.038841</v>
      </c>
      <c r="G9" s="175">
        <f t="shared" si="1"/>
        <v>-33.915477944110435</v>
      </c>
      <c r="I9" s="108"/>
      <c r="J9" s="108"/>
      <c r="K9" s="118"/>
      <c r="L9" s="118"/>
      <c r="M9" s="108"/>
    </row>
    <row r="10" spans="1:13" ht="18.75" customHeight="1">
      <c r="A10" s="13">
        <v>35</v>
      </c>
      <c r="B10" s="132" t="s">
        <v>266</v>
      </c>
      <c r="C10" s="199" t="s">
        <v>225</v>
      </c>
      <c r="D10" s="174">
        <f t="shared" si="0"/>
        <v>61.481415</v>
      </c>
      <c r="E10" s="111">
        <v>61.481415</v>
      </c>
      <c r="F10" s="111">
        <v>215.357288</v>
      </c>
      <c r="G10" s="175"/>
      <c r="I10" s="108"/>
      <c r="J10" s="108"/>
      <c r="K10" s="118"/>
      <c r="L10" s="118"/>
      <c r="M10" s="108"/>
    </row>
    <row r="11" spans="1:13" ht="18.75" customHeight="1">
      <c r="A11" s="13">
        <v>36</v>
      </c>
      <c r="B11" s="132" t="s">
        <v>267</v>
      </c>
      <c r="C11" s="199" t="s">
        <v>225</v>
      </c>
      <c r="D11" s="174">
        <f t="shared" si="0"/>
        <v>401.508403</v>
      </c>
      <c r="E11" s="111">
        <v>401.508403</v>
      </c>
      <c r="F11" s="111">
        <v>-479.756</v>
      </c>
      <c r="G11" s="175"/>
      <c r="I11" s="108"/>
      <c r="J11" s="108"/>
      <c r="K11" s="118"/>
      <c r="L11" s="118"/>
      <c r="M11" s="108"/>
    </row>
    <row r="12" spans="1:13" ht="18.75" customHeight="1">
      <c r="A12" s="13">
        <v>37</v>
      </c>
      <c r="B12" s="132" t="s">
        <v>268</v>
      </c>
      <c r="C12" s="199" t="s">
        <v>225</v>
      </c>
      <c r="D12" s="174">
        <f t="shared" si="0"/>
        <v>2644.444059</v>
      </c>
      <c r="E12" s="111">
        <v>2644.444059</v>
      </c>
      <c r="F12" s="111">
        <v>3980.356992</v>
      </c>
      <c r="G12" s="175">
        <f t="shared" si="1"/>
        <v>-33.56264113206457</v>
      </c>
      <c r="I12" s="108"/>
      <c r="J12" s="108"/>
      <c r="K12" s="200"/>
      <c r="L12" s="118"/>
      <c r="M12" s="108"/>
    </row>
    <row r="13" spans="1:13" ht="18.75" customHeight="1">
      <c r="A13" s="13">
        <v>38</v>
      </c>
      <c r="B13" s="132" t="s">
        <v>269</v>
      </c>
      <c r="C13" s="199" t="s">
        <v>225</v>
      </c>
      <c r="D13" s="174">
        <f t="shared" si="0"/>
        <v>6249.224294</v>
      </c>
      <c r="E13" s="111">
        <v>6249.224294</v>
      </c>
      <c r="F13" s="111">
        <v>1870.388814</v>
      </c>
      <c r="G13" s="175">
        <f t="shared" si="1"/>
        <v>234.11364777334472</v>
      </c>
      <c r="I13" s="108"/>
      <c r="J13" s="108"/>
      <c r="K13" s="118"/>
      <c r="L13" s="118"/>
      <c r="M13" s="108"/>
    </row>
    <row r="14" spans="1:13" ht="18.75" customHeight="1">
      <c r="A14" s="13">
        <v>39</v>
      </c>
      <c r="B14" s="132" t="s">
        <v>270</v>
      </c>
      <c r="C14" s="199" t="s">
        <v>225</v>
      </c>
      <c r="D14" s="174">
        <f t="shared" si="0"/>
        <v>1766.135046</v>
      </c>
      <c r="E14" s="111">
        <v>1766.135046</v>
      </c>
      <c r="F14" s="111">
        <v>1976.25458</v>
      </c>
      <c r="G14" s="175">
        <f t="shared" si="1"/>
        <v>-10.6322098441386</v>
      </c>
      <c r="I14" s="108"/>
      <c r="J14" s="108"/>
      <c r="K14" s="118"/>
      <c r="L14" s="118"/>
      <c r="M14" s="108"/>
    </row>
    <row r="15" spans="1:13" ht="18.75" customHeight="1">
      <c r="A15" s="13">
        <v>40</v>
      </c>
      <c r="B15" s="132" t="s">
        <v>271</v>
      </c>
      <c r="C15" s="199" t="s">
        <v>225</v>
      </c>
      <c r="D15" s="174">
        <f t="shared" si="0"/>
        <v>1559.713786</v>
      </c>
      <c r="E15" s="111">
        <v>1559.713786</v>
      </c>
      <c r="F15" s="111">
        <v>1713.852012</v>
      </c>
      <c r="G15" s="175">
        <f t="shared" si="1"/>
        <v>-8.993671852689701</v>
      </c>
      <c r="I15" s="108"/>
      <c r="J15" s="108"/>
      <c r="K15" s="118"/>
      <c r="L15" s="118"/>
      <c r="M15" s="108"/>
    </row>
    <row r="16" spans="1:13" ht="18.75" customHeight="1">
      <c r="A16" s="13">
        <v>41</v>
      </c>
      <c r="B16" s="132" t="s">
        <v>272</v>
      </c>
      <c r="C16" s="199" t="s">
        <v>225</v>
      </c>
      <c r="D16" s="174">
        <f t="shared" si="0"/>
        <v>1434.308475</v>
      </c>
      <c r="E16" s="111">
        <v>1434.308475</v>
      </c>
      <c r="F16" s="111">
        <v>1077.984191</v>
      </c>
      <c r="G16" s="175">
        <f t="shared" si="1"/>
        <v>33.05468549306397</v>
      </c>
      <c r="I16" s="108"/>
      <c r="J16" s="108"/>
      <c r="K16" s="118"/>
      <c r="L16" s="118"/>
      <c r="M16" s="108"/>
    </row>
    <row r="17" spans="1:13" ht="18.75" customHeight="1">
      <c r="A17" s="13">
        <v>42</v>
      </c>
      <c r="B17" s="132" t="s">
        <v>273</v>
      </c>
      <c r="C17" s="199" t="s">
        <v>225</v>
      </c>
      <c r="D17" s="174">
        <f t="shared" si="0"/>
        <v>544.981519</v>
      </c>
      <c r="E17" s="111">
        <v>544.981519</v>
      </c>
      <c r="F17" s="111">
        <v>519.309802</v>
      </c>
      <c r="G17" s="175">
        <f t="shared" si="1"/>
        <v>4.943430087614644</v>
      </c>
      <c r="I17" s="108"/>
      <c r="J17" s="108"/>
      <c r="K17" s="118"/>
      <c r="L17" s="118"/>
      <c r="M17" s="108"/>
    </row>
    <row r="18" spans="1:13" ht="18.75" customHeight="1">
      <c r="A18" s="13">
        <v>43</v>
      </c>
      <c r="B18" s="132" t="s">
        <v>274</v>
      </c>
      <c r="C18" s="199" t="s">
        <v>225</v>
      </c>
      <c r="D18" s="174">
        <f t="shared" si="0"/>
        <v>18.232788</v>
      </c>
      <c r="E18" s="111">
        <v>18.232788</v>
      </c>
      <c r="F18" s="111">
        <v>657.999591</v>
      </c>
      <c r="G18" s="175">
        <f t="shared" si="1"/>
        <v>-97.22905785210435</v>
      </c>
      <c r="I18" s="108"/>
      <c r="J18" s="108"/>
      <c r="K18" s="118"/>
      <c r="L18" s="118"/>
      <c r="M18" s="108"/>
    </row>
    <row r="19" spans="1:13" ht="18.75" customHeight="1">
      <c r="A19" s="13">
        <v>44</v>
      </c>
      <c r="B19" s="132" t="s">
        <v>275</v>
      </c>
      <c r="C19" s="199" t="s">
        <v>225</v>
      </c>
      <c r="D19" s="174">
        <f t="shared" si="0"/>
        <v>1936.905537</v>
      </c>
      <c r="E19" s="111">
        <v>1936.905537</v>
      </c>
      <c r="F19" s="111">
        <v>356.61814</v>
      </c>
      <c r="G19" s="175">
        <f t="shared" si="1"/>
        <v>443.13152353943644</v>
      </c>
      <c r="I19" s="108"/>
      <c r="J19" s="108"/>
      <c r="K19" s="200"/>
      <c r="L19" s="118"/>
      <c r="M19" s="108"/>
    </row>
    <row r="20" spans="1:13" ht="18.75" customHeight="1">
      <c r="A20" s="13">
        <v>45</v>
      </c>
      <c r="B20" s="132" t="s">
        <v>276</v>
      </c>
      <c r="C20" s="199" t="s">
        <v>225</v>
      </c>
      <c r="D20" s="174">
        <f t="shared" si="0"/>
        <v>435.278627</v>
      </c>
      <c r="E20" s="111">
        <v>435.278627</v>
      </c>
      <c r="F20" s="111">
        <v>302.649896</v>
      </c>
      <c r="G20" s="175">
        <f t="shared" si="1"/>
        <v>43.82249349922128</v>
      </c>
      <c r="I20" s="108"/>
      <c r="J20" s="108"/>
      <c r="K20" s="118"/>
      <c r="L20" s="118"/>
      <c r="M20" s="108"/>
    </row>
    <row r="21" spans="1:13" ht="18.75" customHeight="1">
      <c r="A21" s="13">
        <v>46</v>
      </c>
      <c r="B21" s="132" t="s">
        <v>277</v>
      </c>
      <c r="C21" s="199" t="s">
        <v>225</v>
      </c>
      <c r="D21" s="174">
        <f t="shared" si="0"/>
        <v>1290.733128</v>
      </c>
      <c r="E21" s="111">
        <v>1290.733128</v>
      </c>
      <c r="F21" s="111">
        <v>157.422915</v>
      </c>
      <c r="G21" s="175">
        <f t="shared" si="1"/>
        <v>719.9143866698188</v>
      </c>
      <c r="I21" s="108"/>
      <c r="J21" s="108"/>
      <c r="K21" s="118"/>
      <c r="L21" s="118"/>
      <c r="M21" s="108"/>
    </row>
    <row r="22" spans="1:13" ht="18.75" customHeight="1">
      <c r="A22" s="13">
        <v>47</v>
      </c>
      <c r="B22" s="132" t="s">
        <v>278</v>
      </c>
      <c r="C22" s="199" t="s">
        <v>225</v>
      </c>
      <c r="D22" s="174">
        <f t="shared" si="0"/>
        <v>309.597854</v>
      </c>
      <c r="E22" s="111">
        <v>309.597854</v>
      </c>
      <c r="F22" s="111">
        <v>291.923711</v>
      </c>
      <c r="G22" s="175">
        <f t="shared" si="1"/>
        <v>6.054370485856126</v>
      </c>
      <c r="I22" s="108"/>
      <c r="J22" s="108"/>
      <c r="K22" s="118"/>
      <c r="L22" s="118"/>
      <c r="M22" s="108"/>
    </row>
    <row r="23" spans="1:13" ht="18.75" customHeight="1">
      <c r="A23" s="13">
        <v>48</v>
      </c>
      <c r="B23" s="132" t="s">
        <v>279</v>
      </c>
      <c r="C23" s="199" t="s">
        <v>225</v>
      </c>
      <c r="D23" s="174">
        <f t="shared" si="0"/>
        <v>627.465818</v>
      </c>
      <c r="E23" s="111">
        <v>627.465818</v>
      </c>
      <c r="F23" s="111">
        <v>1790.934707</v>
      </c>
      <c r="G23" s="175">
        <f t="shared" si="1"/>
        <v>-64.96433870271743</v>
      </c>
      <c r="I23" s="108"/>
      <c r="J23" s="108"/>
      <c r="K23" s="118"/>
      <c r="L23" s="118"/>
      <c r="M23" s="108"/>
    </row>
    <row r="24" spans="1:13" ht="18.75" customHeight="1">
      <c r="A24" s="13">
        <v>49</v>
      </c>
      <c r="B24" s="132" t="s">
        <v>280</v>
      </c>
      <c r="C24" s="199" t="s">
        <v>225</v>
      </c>
      <c r="D24" s="174">
        <f t="shared" si="0"/>
        <v>222.033572</v>
      </c>
      <c r="E24" s="111">
        <v>222.033572</v>
      </c>
      <c r="F24" s="111">
        <v>1278.931533</v>
      </c>
      <c r="G24" s="175">
        <f t="shared" si="1"/>
        <v>-82.63913538208148</v>
      </c>
      <c r="I24" s="108"/>
      <c r="J24" s="108"/>
      <c r="K24" s="118"/>
      <c r="L24" s="118"/>
      <c r="M24" s="108"/>
    </row>
    <row r="25" spans="1:13" ht="18.75" customHeight="1">
      <c r="A25" s="13">
        <v>50</v>
      </c>
      <c r="B25" s="132" t="s">
        <v>281</v>
      </c>
      <c r="C25" s="199" t="s">
        <v>225</v>
      </c>
      <c r="D25" s="174">
        <f t="shared" si="0"/>
        <v>157.000335</v>
      </c>
      <c r="E25" s="111">
        <v>157.000335</v>
      </c>
      <c r="F25" s="111">
        <v>226.343172</v>
      </c>
      <c r="G25" s="175">
        <f t="shared" si="1"/>
        <v>-30.636151462965273</v>
      </c>
      <c r="I25" s="108"/>
      <c r="J25" s="108"/>
      <c r="K25" s="118"/>
      <c r="L25" s="118"/>
      <c r="M25" s="108"/>
    </row>
    <row r="26" spans="1:13" ht="18.75" customHeight="1">
      <c r="A26" s="13">
        <v>51</v>
      </c>
      <c r="B26" s="132" t="s">
        <v>282</v>
      </c>
      <c r="C26" s="195" t="s">
        <v>225</v>
      </c>
      <c r="D26" s="174">
        <f t="shared" si="0"/>
        <v>3250.838552</v>
      </c>
      <c r="E26" s="111">
        <v>3250.838552</v>
      </c>
      <c r="F26" s="111">
        <v>3207.171868</v>
      </c>
      <c r="G26" s="175">
        <f t="shared" si="1"/>
        <v>1.3615323966791522</v>
      </c>
      <c r="I26" s="108"/>
      <c r="J26" s="108"/>
      <c r="K26" s="118"/>
      <c r="L26" s="118"/>
      <c r="M26" s="108"/>
    </row>
    <row r="27" spans="1:13" ht="18.75" customHeight="1">
      <c r="A27" s="13">
        <v>52</v>
      </c>
      <c r="B27" s="132" t="s">
        <v>283</v>
      </c>
      <c r="C27" s="195" t="s">
        <v>225</v>
      </c>
      <c r="D27" s="174">
        <f t="shared" si="0"/>
        <v>393.437363</v>
      </c>
      <c r="E27" s="111">
        <v>393.437363</v>
      </c>
      <c r="F27" s="111">
        <v>1036.498117</v>
      </c>
      <c r="G27" s="175">
        <f t="shared" si="1"/>
        <v>-62.041671224763064</v>
      </c>
      <c r="I27" s="108"/>
      <c r="J27" s="108"/>
      <c r="K27" s="118"/>
      <c r="L27" s="118"/>
      <c r="M27" s="108"/>
    </row>
    <row r="28" spans="1:13" ht="18.75" customHeight="1">
      <c r="A28" s="13">
        <v>53</v>
      </c>
      <c r="B28" s="132" t="s">
        <v>284</v>
      </c>
      <c r="C28" s="195" t="s">
        <v>225</v>
      </c>
      <c r="D28" s="174">
        <f t="shared" si="0"/>
        <v>782.757769</v>
      </c>
      <c r="E28" s="111">
        <v>782.757769</v>
      </c>
      <c r="F28" s="111">
        <v>756.284457</v>
      </c>
      <c r="G28" s="175">
        <f t="shared" si="1"/>
        <v>3.500443749037686</v>
      </c>
      <c r="I28" s="108"/>
      <c r="J28" s="108"/>
      <c r="K28" s="118"/>
      <c r="L28" s="118"/>
      <c r="M28" s="108"/>
    </row>
    <row r="29" spans="1:13" ht="18.75" customHeight="1">
      <c r="A29" s="13">
        <v>54</v>
      </c>
      <c r="B29" s="132" t="s">
        <v>285</v>
      </c>
      <c r="C29" s="195" t="s">
        <v>225</v>
      </c>
      <c r="D29" s="174">
        <f t="shared" si="0"/>
        <v>319.730145</v>
      </c>
      <c r="E29" s="111">
        <v>319.730145</v>
      </c>
      <c r="F29" s="111">
        <v>338.132293</v>
      </c>
      <c r="G29" s="175">
        <f t="shared" si="1"/>
        <v>-5.442292375191755</v>
      </c>
      <c r="I29" s="108"/>
      <c r="J29" s="108"/>
      <c r="K29" s="118"/>
      <c r="L29" s="118"/>
      <c r="M29" s="108"/>
    </row>
    <row r="30" spans="1:13" ht="18.75" customHeight="1">
      <c r="A30" s="13">
        <v>55</v>
      </c>
      <c r="B30" s="132" t="s">
        <v>286</v>
      </c>
      <c r="C30" s="195" t="s">
        <v>225</v>
      </c>
      <c r="D30" s="174">
        <f t="shared" si="0"/>
        <v>317.905182</v>
      </c>
      <c r="E30" s="111">
        <v>317.905182</v>
      </c>
      <c r="F30" s="111">
        <v>283.01006</v>
      </c>
      <c r="G30" s="175">
        <f t="shared" si="1"/>
        <v>12.329993499171039</v>
      </c>
      <c r="I30" s="108"/>
      <c r="J30" s="108"/>
      <c r="K30" s="118"/>
      <c r="L30" s="118"/>
      <c r="M30" s="108"/>
    </row>
    <row r="31" spans="1:13" ht="18.75" customHeight="1">
      <c r="A31" s="13">
        <v>56</v>
      </c>
      <c r="B31" s="132" t="s">
        <v>287</v>
      </c>
      <c r="C31" s="195" t="s">
        <v>225</v>
      </c>
      <c r="D31" s="174">
        <f t="shared" si="0"/>
        <v>263.358015</v>
      </c>
      <c r="E31" s="111">
        <v>263.358015</v>
      </c>
      <c r="F31" s="111">
        <v>266.582194</v>
      </c>
      <c r="G31" s="175">
        <f t="shared" si="1"/>
        <v>-1.2094502455779121</v>
      </c>
      <c r="I31" s="108"/>
      <c r="J31" s="108"/>
      <c r="K31" s="118"/>
      <c r="L31" s="118"/>
      <c r="M31" s="108"/>
    </row>
    <row r="32" spans="1:13" ht="18.75" customHeight="1">
      <c r="A32" s="13">
        <v>57</v>
      </c>
      <c r="B32" s="132" t="s">
        <v>288</v>
      </c>
      <c r="C32" s="195" t="s">
        <v>225</v>
      </c>
      <c r="D32" s="174">
        <f aca="true" t="shared" si="2" ref="D32:D38">SUM(E32:E32)</f>
        <v>69.370355</v>
      </c>
      <c r="E32" s="111">
        <v>69.370355</v>
      </c>
      <c r="F32" s="111">
        <v>232.352026</v>
      </c>
      <c r="G32" s="175">
        <f aca="true" t="shared" si="3" ref="G32:G38">D32/F32*100-100</f>
        <v>-70.14428658349637</v>
      </c>
      <c r="I32" s="108"/>
      <c r="J32" s="108"/>
      <c r="K32" s="118"/>
      <c r="L32" s="118"/>
      <c r="M32" s="108"/>
    </row>
    <row r="33" spans="1:13" ht="18.75" customHeight="1">
      <c r="A33" s="13">
        <v>58</v>
      </c>
      <c r="B33" s="132" t="s">
        <v>289</v>
      </c>
      <c r="C33" s="195" t="s">
        <v>225</v>
      </c>
      <c r="D33" s="174">
        <f t="shared" si="2"/>
        <v>531.645795</v>
      </c>
      <c r="E33" s="111">
        <v>531.645795</v>
      </c>
      <c r="F33" s="111">
        <v>214.972151</v>
      </c>
      <c r="G33" s="175">
        <f t="shared" si="3"/>
        <v>147.30914796493803</v>
      </c>
      <c r="I33" s="108"/>
      <c r="J33" s="108"/>
      <c r="K33" s="200"/>
      <c r="L33" s="118"/>
      <c r="M33" s="108"/>
    </row>
    <row r="34" spans="1:13" ht="18.75" customHeight="1">
      <c r="A34" s="13">
        <v>59</v>
      </c>
      <c r="B34" s="132" t="s">
        <v>290</v>
      </c>
      <c r="C34" s="195" t="s">
        <v>225</v>
      </c>
      <c r="D34" s="174">
        <f t="shared" si="2"/>
        <v>199.453329</v>
      </c>
      <c r="E34" s="111">
        <v>199.453329</v>
      </c>
      <c r="F34" s="111">
        <v>187.85415</v>
      </c>
      <c r="G34" s="175">
        <f t="shared" si="3"/>
        <v>6.174566279211831</v>
      </c>
      <c r="J34" s="108"/>
      <c r="K34" s="118"/>
      <c r="L34" s="118"/>
      <c r="M34" s="108"/>
    </row>
    <row r="35" spans="1:13" ht="18.75" customHeight="1">
      <c r="A35" s="13">
        <v>60</v>
      </c>
      <c r="B35" s="132" t="s">
        <v>291</v>
      </c>
      <c r="C35" s="195" t="s">
        <v>225</v>
      </c>
      <c r="D35" s="174">
        <f t="shared" si="2"/>
        <v>163.349536</v>
      </c>
      <c r="E35" s="111">
        <v>163.349536</v>
      </c>
      <c r="F35" s="111">
        <v>164.367147</v>
      </c>
      <c r="G35" s="175">
        <f t="shared" si="3"/>
        <v>-0.6191085132115717</v>
      </c>
      <c r="J35" s="108"/>
      <c r="K35" s="118"/>
      <c r="L35" s="118"/>
      <c r="M35" s="108"/>
    </row>
    <row r="36" spans="1:13" ht="18.75" customHeight="1">
      <c r="A36" s="13">
        <v>61</v>
      </c>
      <c r="B36" s="132" t="s">
        <v>292</v>
      </c>
      <c r="C36" s="195" t="s">
        <v>225</v>
      </c>
      <c r="D36" s="174">
        <f t="shared" si="2"/>
        <v>138.08496</v>
      </c>
      <c r="E36" s="111">
        <v>138.08496</v>
      </c>
      <c r="F36" s="111">
        <v>118.39852</v>
      </c>
      <c r="G36" s="175">
        <f t="shared" si="3"/>
        <v>16.627268651668942</v>
      </c>
      <c r="J36" s="108"/>
      <c r="K36" s="200"/>
      <c r="L36" s="118"/>
      <c r="M36" s="108"/>
    </row>
    <row r="37" spans="1:13" ht="18.75" customHeight="1">
      <c r="A37" s="13">
        <v>62</v>
      </c>
      <c r="B37" s="132" t="s">
        <v>293</v>
      </c>
      <c r="C37" s="195" t="s">
        <v>225</v>
      </c>
      <c r="D37" s="174">
        <f t="shared" si="2"/>
        <v>77.192649</v>
      </c>
      <c r="E37" s="111">
        <v>77.192649</v>
      </c>
      <c r="F37" s="111">
        <v>91.003492</v>
      </c>
      <c r="G37" s="175">
        <f t="shared" si="3"/>
        <v>-15.176168184842837</v>
      </c>
      <c r="J37" s="108"/>
      <c r="K37" s="118"/>
      <c r="L37" s="118"/>
      <c r="M37" s="108"/>
    </row>
    <row r="38" spans="1:13" ht="18.75" customHeight="1">
      <c r="A38" s="13">
        <v>63</v>
      </c>
      <c r="B38" s="132" t="s">
        <v>294</v>
      </c>
      <c r="C38" s="195" t="s">
        <v>225</v>
      </c>
      <c r="D38" s="174">
        <f t="shared" si="2"/>
        <v>84.855189</v>
      </c>
      <c r="E38" s="111">
        <v>84.855189</v>
      </c>
      <c r="F38" s="111">
        <v>83.749616</v>
      </c>
      <c r="G38" s="175">
        <f t="shared" si="3"/>
        <v>1.3200932169050077</v>
      </c>
      <c r="J38" s="108"/>
      <c r="K38" s="118"/>
      <c r="L38" s="118"/>
      <c r="M38" s="108"/>
    </row>
    <row r="39" spans="2:6" ht="13.5">
      <c r="B39"/>
      <c r="E39"/>
      <c r="F39"/>
    </row>
    <row r="40" spans="2:6" ht="13.5">
      <c r="B40"/>
      <c r="E40"/>
      <c r="F40"/>
    </row>
    <row r="41" spans="2:6" ht="13.5">
      <c r="B41"/>
      <c r="E41"/>
      <c r="F41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5.625" style="194" customWidth="1"/>
    <col min="2" max="2" width="23.125" style="194" customWidth="1"/>
    <col min="3" max="3" width="7.50390625" style="0" customWidth="1"/>
    <col min="4" max="6" width="8.50390625" style="7" customWidth="1"/>
    <col min="7" max="7" width="8.50390625" style="0" customWidth="1"/>
  </cols>
  <sheetData>
    <row r="1" spans="1:7" ht="16.5" customHeight="1">
      <c r="A1" s="165"/>
      <c r="B1" s="36" t="s">
        <v>295</v>
      </c>
      <c r="C1" s="36"/>
      <c r="D1" s="145"/>
      <c r="E1" s="145"/>
      <c r="F1" s="145"/>
      <c r="G1" s="36"/>
    </row>
    <row r="2" spans="1:7" ht="16.5" customHeight="1">
      <c r="A2" s="166" t="s">
        <v>23</v>
      </c>
      <c r="B2" s="166"/>
      <c r="C2" s="38"/>
      <c r="D2" s="125"/>
      <c r="E2" s="125"/>
      <c r="F2" s="187" t="s">
        <v>216</v>
      </c>
      <c r="G2" s="40"/>
    </row>
    <row r="3" spans="1:13" ht="16.5" customHeight="1">
      <c r="A3" s="188" t="s">
        <v>259</v>
      </c>
      <c r="B3" s="154" t="s">
        <v>218</v>
      </c>
      <c r="C3" s="189" t="s">
        <v>260</v>
      </c>
      <c r="D3" s="183" t="s">
        <v>220</v>
      </c>
      <c r="E3" s="184"/>
      <c r="F3" s="30" t="s">
        <v>28</v>
      </c>
      <c r="G3" s="18" t="s">
        <v>221</v>
      </c>
      <c r="J3" s="108"/>
      <c r="K3" s="108"/>
      <c r="L3" s="108"/>
      <c r="M3" s="108"/>
    </row>
    <row r="4" spans="1:13" ht="16.5" customHeight="1">
      <c r="A4" s="188"/>
      <c r="B4" s="154"/>
      <c r="C4" s="189"/>
      <c r="D4" s="147" t="s">
        <v>143</v>
      </c>
      <c r="E4" s="147" t="s">
        <v>144</v>
      </c>
      <c r="F4" s="30"/>
      <c r="G4" s="18"/>
      <c r="J4" s="108"/>
      <c r="K4" s="108"/>
      <c r="L4" s="108"/>
      <c r="M4" s="108"/>
    </row>
    <row r="5" spans="1:13" ht="16.5" customHeight="1">
      <c r="A5" s="13">
        <v>64</v>
      </c>
      <c r="B5" s="132" t="s">
        <v>296</v>
      </c>
      <c r="C5" s="195" t="s">
        <v>225</v>
      </c>
      <c r="D5" s="174">
        <f aca="true" t="shared" si="0" ref="D5:D30">SUM(E5:E5)</f>
        <v>93.29347</v>
      </c>
      <c r="E5" s="137">
        <v>93.29347</v>
      </c>
      <c r="F5" s="137">
        <v>169.530053</v>
      </c>
      <c r="G5" s="175">
        <f aca="true" t="shared" si="1" ref="G5:G20">D5/F5*100-100</f>
        <v>-44.96936186293766</v>
      </c>
      <c r="J5" s="108"/>
      <c r="K5" s="108"/>
      <c r="L5" s="108"/>
      <c r="M5" s="108"/>
    </row>
    <row r="6" spans="1:7" ht="16.5" customHeight="1">
      <c r="A6" s="13">
        <v>65</v>
      </c>
      <c r="B6" s="132" t="s">
        <v>297</v>
      </c>
      <c r="C6" s="195" t="s">
        <v>225</v>
      </c>
      <c r="D6" s="174">
        <f t="shared" si="0"/>
        <v>35.387355</v>
      </c>
      <c r="E6" s="137">
        <v>35.387355</v>
      </c>
      <c r="F6" s="137">
        <v>50.753744</v>
      </c>
      <c r="G6" s="175">
        <f t="shared" si="1"/>
        <v>-30.276365424391145</v>
      </c>
    </row>
    <row r="7" spans="1:7" ht="16.5" customHeight="1">
      <c r="A7" s="13">
        <v>66</v>
      </c>
      <c r="B7" s="132" t="s">
        <v>298</v>
      </c>
      <c r="C7" s="195" t="s">
        <v>225</v>
      </c>
      <c r="D7" s="174">
        <f t="shared" si="0"/>
        <v>92.064194</v>
      </c>
      <c r="E7" s="137">
        <v>92.064194</v>
      </c>
      <c r="F7" s="137">
        <v>151.047018</v>
      </c>
      <c r="G7" s="175">
        <f t="shared" si="1"/>
        <v>-39.04931377063002</v>
      </c>
    </row>
    <row r="8" spans="1:7" ht="16.5" customHeight="1">
      <c r="A8" s="13">
        <v>67</v>
      </c>
      <c r="B8" s="132" t="s">
        <v>299</v>
      </c>
      <c r="C8" s="195" t="s">
        <v>225</v>
      </c>
      <c r="D8" s="174">
        <f t="shared" si="0"/>
        <v>54.991775</v>
      </c>
      <c r="E8" s="137">
        <v>54.991775</v>
      </c>
      <c r="F8" s="137">
        <v>64.56203</v>
      </c>
      <c r="G8" s="175">
        <f t="shared" si="1"/>
        <v>-14.823348956034991</v>
      </c>
    </row>
    <row r="9" spans="1:7" ht="16.5" customHeight="1">
      <c r="A9" s="13">
        <v>68</v>
      </c>
      <c r="B9" s="132" t="s">
        <v>300</v>
      </c>
      <c r="C9" s="195" t="s">
        <v>225</v>
      </c>
      <c r="D9" s="174">
        <f t="shared" si="0"/>
        <v>31.467754</v>
      </c>
      <c r="E9" s="137">
        <v>31.467754</v>
      </c>
      <c r="F9" s="137">
        <v>37.366966</v>
      </c>
      <c r="G9" s="175">
        <f t="shared" si="1"/>
        <v>-15.787238385904814</v>
      </c>
    </row>
    <row r="10" spans="1:7" ht="16.5" customHeight="1">
      <c r="A10" s="13">
        <v>69</v>
      </c>
      <c r="B10" s="132" t="s">
        <v>301</v>
      </c>
      <c r="C10" s="195" t="s">
        <v>225</v>
      </c>
      <c r="D10" s="174">
        <f t="shared" si="0"/>
        <v>522.648698</v>
      </c>
      <c r="E10" s="111">
        <v>522.648698</v>
      </c>
      <c r="F10" s="111">
        <v>2366.521339</v>
      </c>
      <c r="G10" s="175">
        <f t="shared" si="1"/>
        <v>-77.91489603804499</v>
      </c>
    </row>
    <row r="11" spans="1:7" ht="16.5" customHeight="1">
      <c r="A11" s="13">
        <v>70</v>
      </c>
      <c r="B11" s="132" t="s">
        <v>302</v>
      </c>
      <c r="C11" s="195" t="s">
        <v>225</v>
      </c>
      <c r="D11" s="174">
        <f t="shared" si="0"/>
        <v>102.876636</v>
      </c>
      <c r="E11" s="111">
        <v>102.876636</v>
      </c>
      <c r="F11" s="111">
        <v>2219.201647</v>
      </c>
      <c r="G11" s="175">
        <f t="shared" si="1"/>
        <v>-95.3642501960526</v>
      </c>
    </row>
    <row r="12" spans="1:7" ht="16.5" customHeight="1">
      <c r="A12" s="13">
        <v>71</v>
      </c>
      <c r="B12" s="132" t="s">
        <v>303</v>
      </c>
      <c r="C12" s="195" t="s">
        <v>225</v>
      </c>
      <c r="D12" s="174">
        <f t="shared" si="0"/>
        <v>40.327774</v>
      </c>
      <c r="E12" s="111">
        <v>40.327774</v>
      </c>
      <c r="F12" s="111">
        <v>1856.31431</v>
      </c>
      <c r="G12" s="175">
        <f t="shared" si="1"/>
        <v>-97.8275352518292</v>
      </c>
    </row>
    <row r="13" spans="1:7" ht="16.5" customHeight="1">
      <c r="A13" s="13">
        <v>72</v>
      </c>
      <c r="B13" s="132" t="s">
        <v>304</v>
      </c>
      <c r="C13" s="195" t="s">
        <v>225</v>
      </c>
      <c r="D13" s="174">
        <f t="shared" si="0"/>
        <v>106.348428</v>
      </c>
      <c r="E13" s="111">
        <v>106.348428</v>
      </c>
      <c r="F13" s="111">
        <v>1303.234383</v>
      </c>
      <c r="G13" s="175">
        <f t="shared" si="1"/>
        <v>-91.83965452513694</v>
      </c>
    </row>
    <row r="14" spans="1:7" ht="16.5" customHeight="1">
      <c r="A14" s="13">
        <v>73</v>
      </c>
      <c r="B14" s="132" t="s">
        <v>305</v>
      </c>
      <c r="C14" s="195" t="s">
        <v>225</v>
      </c>
      <c r="D14" s="174">
        <f t="shared" si="0"/>
        <v>777.465807</v>
      </c>
      <c r="E14" s="111">
        <v>777.465807</v>
      </c>
      <c r="F14" s="111">
        <v>1226.698416</v>
      </c>
      <c r="G14" s="175">
        <f t="shared" si="1"/>
        <v>-36.62127570563358</v>
      </c>
    </row>
    <row r="15" spans="1:7" ht="16.5" customHeight="1">
      <c r="A15" s="13">
        <v>74</v>
      </c>
      <c r="B15" s="132" t="s">
        <v>306</v>
      </c>
      <c r="C15" s="195" t="s">
        <v>225</v>
      </c>
      <c r="D15" s="174">
        <f t="shared" si="0"/>
        <v>478.608216</v>
      </c>
      <c r="E15" s="111">
        <v>478.608216</v>
      </c>
      <c r="F15" s="111">
        <v>1052.917281</v>
      </c>
      <c r="G15" s="175">
        <f t="shared" si="1"/>
        <v>-54.54455685773857</v>
      </c>
    </row>
    <row r="16" spans="1:7" ht="16.5" customHeight="1">
      <c r="A16" s="13">
        <v>75</v>
      </c>
      <c r="B16" s="132" t="s">
        <v>307</v>
      </c>
      <c r="C16" s="195" t="s">
        <v>225</v>
      </c>
      <c r="D16" s="174">
        <f t="shared" si="0"/>
        <v>408.476363</v>
      </c>
      <c r="E16" s="111">
        <v>408.476363</v>
      </c>
      <c r="F16" s="111">
        <v>326.486318</v>
      </c>
      <c r="G16" s="175">
        <f t="shared" si="1"/>
        <v>25.112857868671853</v>
      </c>
    </row>
    <row r="17" spans="1:7" ht="16.5" customHeight="1">
      <c r="A17" s="13">
        <v>76</v>
      </c>
      <c r="B17" s="132" t="s">
        <v>308</v>
      </c>
      <c r="C17" s="195" t="s">
        <v>225</v>
      </c>
      <c r="D17" s="174">
        <f t="shared" si="0"/>
        <v>472.237476</v>
      </c>
      <c r="E17" s="111">
        <v>472.237476</v>
      </c>
      <c r="F17" s="111">
        <v>547.510658</v>
      </c>
      <c r="G17" s="175">
        <f t="shared" si="1"/>
        <v>-13.748258759923544</v>
      </c>
    </row>
    <row r="18" spans="1:7" ht="16.5" customHeight="1">
      <c r="A18" s="13">
        <v>77</v>
      </c>
      <c r="B18" s="132" t="s">
        <v>309</v>
      </c>
      <c r="C18" s="195" t="s">
        <v>225</v>
      </c>
      <c r="D18" s="174">
        <f t="shared" si="0"/>
        <v>233.239436</v>
      </c>
      <c r="E18" s="111">
        <v>233.239436</v>
      </c>
      <c r="F18" s="111">
        <v>541.724251</v>
      </c>
      <c r="G18" s="175">
        <f t="shared" si="1"/>
        <v>-56.94498897373527</v>
      </c>
    </row>
    <row r="19" spans="1:7" ht="16.5" customHeight="1">
      <c r="A19" s="13">
        <v>78</v>
      </c>
      <c r="B19" s="132" t="s">
        <v>310</v>
      </c>
      <c r="C19" s="195" t="s">
        <v>225</v>
      </c>
      <c r="D19" s="174">
        <f t="shared" si="0"/>
        <v>48.82007</v>
      </c>
      <c r="E19" s="111">
        <v>48.82007</v>
      </c>
      <c r="F19" s="111">
        <v>564.243678</v>
      </c>
      <c r="G19" s="175">
        <f t="shared" si="1"/>
        <v>-91.3476974747779</v>
      </c>
    </row>
    <row r="20" spans="1:7" ht="16.5" customHeight="1">
      <c r="A20" s="13">
        <v>79</v>
      </c>
      <c r="B20" s="132" t="s">
        <v>311</v>
      </c>
      <c r="C20" s="195" t="s">
        <v>225</v>
      </c>
      <c r="D20" s="174">
        <f t="shared" si="0"/>
        <v>1.377393</v>
      </c>
      <c r="E20" s="111">
        <v>1.377393</v>
      </c>
      <c r="F20" s="111">
        <v>472.59982</v>
      </c>
      <c r="G20" s="175">
        <f t="shared" si="1"/>
        <v>-99.70854982551623</v>
      </c>
    </row>
    <row r="21" spans="1:7" ht="16.5" customHeight="1">
      <c r="A21" s="13">
        <v>80</v>
      </c>
      <c r="B21" s="132" t="s">
        <v>312</v>
      </c>
      <c r="C21" s="195" t="s">
        <v>225</v>
      </c>
      <c r="D21" s="174">
        <f t="shared" si="0"/>
        <v>145.558664</v>
      </c>
      <c r="E21" s="111">
        <v>145.558664</v>
      </c>
      <c r="F21" s="111">
        <v>474.993912</v>
      </c>
      <c r="G21" s="175">
        <f aca="true" t="shared" si="2" ref="G21:G38">D21/F21*100-100</f>
        <v>-69.35567797340528</v>
      </c>
    </row>
    <row r="22" spans="1:7" ht="16.5" customHeight="1">
      <c r="A22" s="13">
        <v>81</v>
      </c>
      <c r="B22" s="132" t="s">
        <v>313</v>
      </c>
      <c r="C22" s="195" t="s">
        <v>225</v>
      </c>
      <c r="D22" s="174">
        <f t="shared" si="0"/>
        <v>47.892554</v>
      </c>
      <c r="E22" s="111">
        <v>47.892554</v>
      </c>
      <c r="F22" s="111">
        <v>447.767531</v>
      </c>
      <c r="G22" s="175">
        <f t="shared" si="2"/>
        <v>-89.30414764709681</v>
      </c>
    </row>
    <row r="23" spans="1:7" ht="16.5" customHeight="1">
      <c r="A23" s="13">
        <v>82</v>
      </c>
      <c r="B23" s="132" t="s">
        <v>314</v>
      </c>
      <c r="C23" s="195" t="s">
        <v>225</v>
      </c>
      <c r="D23" s="174">
        <f t="shared" si="0"/>
        <v>705.525896</v>
      </c>
      <c r="E23" s="111">
        <v>705.525896</v>
      </c>
      <c r="F23" s="111">
        <v>387.994113</v>
      </c>
      <c r="G23" s="175">
        <f t="shared" si="2"/>
        <v>81.83933012406297</v>
      </c>
    </row>
    <row r="24" spans="1:7" ht="16.5" customHeight="1">
      <c r="A24" s="13">
        <v>83</v>
      </c>
      <c r="B24" s="132" t="s">
        <v>315</v>
      </c>
      <c r="C24" s="195" t="s">
        <v>225</v>
      </c>
      <c r="D24" s="174">
        <f t="shared" si="0"/>
        <v>60.19576</v>
      </c>
      <c r="E24" s="111">
        <v>60.19576</v>
      </c>
      <c r="F24" s="111">
        <v>265.289641</v>
      </c>
      <c r="G24" s="175">
        <f t="shared" si="2"/>
        <v>-77.3094193300974</v>
      </c>
    </row>
    <row r="25" spans="1:7" ht="16.5" customHeight="1">
      <c r="A25" s="13">
        <v>84</v>
      </c>
      <c r="B25" s="132" t="s">
        <v>316</v>
      </c>
      <c r="C25" s="195" t="s">
        <v>225</v>
      </c>
      <c r="D25" s="174">
        <f t="shared" si="0"/>
        <v>30.744217</v>
      </c>
      <c r="E25" s="111">
        <v>30.744217</v>
      </c>
      <c r="F25" s="111">
        <v>258.861469</v>
      </c>
      <c r="G25" s="175">
        <f t="shared" si="2"/>
        <v>-88.12329346705515</v>
      </c>
    </row>
    <row r="26" spans="1:7" ht="16.5" customHeight="1">
      <c r="A26" s="13">
        <v>85</v>
      </c>
      <c r="B26" s="132" t="s">
        <v>317</v>
      </c>
      <c r="C26" s="195" t="s">
        <v>225</v>
      </c>
      <c r="D26" s="174">
        <f t="shared" si="0"/>
        <v>101.990455</v>
      </c>
      <c r="E26" s="111">
        <v>101.990455</v>
      </c>
      <c r="F26" s="111">
        <v>251.332566</v>
      </c>
      <c r="G26" s="175">
        <f t="shared" si="2"/>
        <v>-59.42011947627989</v>
      </c>
    </row>
    <row r="27" spans="1:7" ht="16.5" customHeight="1">
      <c r="A27" s="13">
        <v>86</v>
      </c>
      <c r="B27" s="132" t="s">
        <v>318</v>
      </c>
      <c r="C27" s="195" t="s">
        <v>225</v>
      </c>
      <c r="D27" s="174">
        <f t="shared" si="0"/>
        <v>1325.622762</v>
      </c>
      <c r="E27" s="111">
        <v>1325.622762</v>
      </c>
      <c r="F27" s="111">
        <v>3051.084513</v>
      </c>
      <c r="G27" s="175">
        <f t="shared" si="2"/>
        <v>-56.552407632374226</v>
      </c>
    </row>
    <row r="28" spans="1:7" ht="16.5" customHeight="1">
      <c r="A28" s="13">
        <v>87</v>
      </c>
      <c r="B28" s="132" t="s">
        <v>319</v>
      </c>
      <c r="C28" s="195" t="s">
        <v>225</v>
      </c>
      <c r="D28" s="174">
        <f t="shared" si="0"/>
        <v>228.017505</v>
      </c>
      <c r="E28" s="111">
        <v>228.017505</v>
      </c>
      <c r="F28" s="111">
        <v>753.567036</v>
      </c>
      <c r="G28" s="175">
        <f t="shared" si="2"/>
        <v>-69.74157651450136</v>
      </c>
    </row>
    <row r="29" spans="1:7" ht="16.5" customHeight="1">
      <c r="A29" s="13">
        <v>88</v>
      </c>
      <c r="B29" s="132" t="s">
        <v>320</v>
      </c>
      <c r="C29" s="195" t="s">
        <v>225</v>
      </c>
      <c r="D29" s="174">
        <f t="shared" si="0"/>
        <v>4942.02731</v>
      </c>
      <c r="E29" s="111">
        <v>4942.02731</v>
      </c>
      <c r="F29" s="111">
        <v>1126.789973</v>
      </c>
      <c r="G29" s="175">
        <f t="shared" si="2"/>
        <v>338.59347601773527</v>
      </c>
    </row>
    <row r="30" spans="1:7" ht="16.5" customHeight="1">
      <c r="A30" s="13">
        <v>89</v>
      </c>
      <c r="B30" s="196" t="s">
        <v>321</v>
      </c>
      <c r="C30" s="195" t="s">
        <v>225</v>
      </c>
      <c r="D30" s="174">
        <f t="shared" si="0"/>
        <v>2942.911543</v>
      </c>
      <c r="E30" s="111">
        <v>2942.911543</v>
      </c>
      <c r="F30" s="111">
        <v>123.084129</v>
      </c>
      <c r="G30" s="175">
        <f t="shared" si="2"/>
        <v>2290.975641546767</v>
      </c>
    </row>
    <row r="31" spans="1:7" ht="16.5" customHeight="1">
      <c r="A31" s="13"/>
      <c r="B31" s="197" t="s">
        <v>322</v>
      </c>
      <c r="C31" s="137"/>
      <c r="D31" s="174">
        <f>SUM(D32:D38,'重点税源4'!D5:D40,'重点税源5'!D5:D39,'重点税源6'!D5:D39,'重点税源7'!D5:D39)</f>
        <v>88883.80875099999</v>
      </c>
      <c r="E31" s="174">
        <f>SUM(E32:E38,'重点税源4'!E5:E40,'重点税源5'!E5:E39,'重点税源6'!E5:E39,'重点税源7'!E5:E39)</f>
        <v>88883.80875099999</v>
      </c>
      <c r="F31" s="174">
        <f>SUM(F32:F38,'重点税源4'!F5:F40,'重点税源5'!F5:F39,'重点税源6'!F5:F39,'重点税源7'!F5:F39)</f>
        <v>87652.82632300002</v>
      </c>
      <c r="G31" s="175">
        <f t="shared" si="2"/>
        <v>1.404384182049995</v>
      </c>
    </row>
    <row r="32" spans="1:7" ht="16.5" customHeight="1">
      <c r="A32" s="13">
        <v>90</v>
      </c>
      <c r="B32" s="132" t="s">
        <v>323</v>
      </c>
      <c r="C32" s="198" t="s">
        <v>324</v>
      </c>
      <c r="D32" s="174">
        <f>SUM(E32:E32)</f>
        <v>246.828994</v>
      </c>
      <c r="E32" s="191">
        <v>246.828994</v>
      </c>
      <c r="F32" s="191">
        <v>166.850373</v>
      </c>
      <c r="G32" s="175">
        <f t="shared" si="2"/>
        <v>47.93433755164577</v>
      </c>
    </row>
    <row r="33" spans="1:7" ht="16.5" customHeight="1">
      <c r="A33" s="13">
        <v>91</v>
      </c>
      <c r="B33" s="132" t="s">
        <v>325</v>
      </c>
      <c r="C33" s="198" t="s">
        <v>324</v>
      </c>
      <c r="D33" s="174">
        <f aca="true" t="shared" si="3" ref="D33:D38">SUM(E33:E33)</f>
        <v>4.73382</v>
      </c>
      <c r="E33" s="191">
        <v>4.73382</v>
      </c>
      <c r="F33" s="191">
        <v>221.151555</v>
      </c>
      <c r="G33" s="175">
        <f t="shared" si="2"/>
        <v>-97.85946791104408</v>
      </c>
    </row>
    <row r="34" spans="1:7" ht="16.5" customHeight="1">
      <c r="A34" s="13">
        <v>92</v>
      </c>
      <c r="B34" s="132" t="s">
        <v>326</v>
      </c>
      <c r="C34" s="198" t="s">
        <v>324</v>
      </c>
      <c r="D34" s="174">
        <f t="shared" si="3"/>
        <v>168.088092</v>
      </c>
      <c r="E34" s="191">
        <v>168.088092</v>
      </c>
      <c r="F34" s="191">
        <v>218.079394</v>
      </c>
      <c r="G34" s="175">
        <f t="shared" si="2"/>
        <v>-22.923441359159327</v>
      </c>
    </row>
    <row r="35" spans="1:7" ht="16.5" customHeight="1">
      <c r="A35" s="13">
        <v>93</v>
      </c>
      <c r="B35" s="132" t="s">
        <v>327</v>
      </c>
      <c r="C35" s="198" t="s">
        <v>324</v>
      </c>
      <c r="D35" s="174">
        <f t="shared" si="3"/>
        <v>573.373986</v>
      </c>
      <c r="E35" s="191">
        <v>573.373986</v>
      </c>
      <c r="F35" s="191">
        <v>178.876532</v>
      </c>
      <c r="G35" s="175">
        <f t="shared" si="2"/>
        <v>220.54176117412652</v>
      </c>
    </row>
    <row r="36" spans="1:7" ht="16.5" customHeight="1">
      <c r="A36" s="13">
        <v>94</v>
      </c>
      <c r="B36" s="132" t="s">
        <v>328</v>
      </c>
      <c r="C36" s="198" t="s">
        <v>324</v>
      </c>
      <c r="D36" s="174">
        <f t="shared" si="3"/>
        <v>93.886259</v>
      </c>
      <c r="E36" s="191">
        <v>93.886259</v>
      </c>
      <c r="F36" s="191">
        <v>705.483339</v>
      </c>
      <c r="G36" s="175">
        <f t="shared" si="2"/>
        <v>-86.69192398886688</v>
      </c>
    </row>
    <row r="37" spans="1:7" ht="16.5" customHeight="1">
      <c r="A37" s="13">
        <v>95</v>
      </c>
      <c r="B37" s="132" t="s">
        <v>329</v>
      </c>
      <c r="C37" s="198" t="s">
        <v>330</v>
      </c>
      <c r="D37" s="174">
        <f t="shared" si="3"/>
        <v>245.542606</v>
      </c>
      <c r="E37" s="111">
        <v>245.542606</v>
      </c>
      <c r="F37" s="111">
        <v>211.879324</v>
      </c>
      <c r="G37" s="175">
        <f t="shared" si="2"/>
        <v>15.8879504448485</v>
      </c>
    </row>
    <row r="38" spans="1:7" ht="16.5" customHeight="1">
      <c r="A38" s="13">
        <v>96</v>
      </c>
      <c r="B38" s="132" t="s">
        <v>331</v>
      </c>
      <c r="C38" s="198" t="s">
        <v>330</v>
      </c>
      <c r="D38" s="174">
        <f t="shared" si="3"/>
        <v>154.141405</v>
      </c>
      <c r="E38" s="111">
        <v>154.141405</v>
      </c>
      <c r="F38" s="111">
        <v>271.498772</v>
      </c>
      <c r="G38" s="175">
        <f t="shared" si="2"/>
        <v>-43.225745050515364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6.00390625" style="0" customWidth="1"/>
    <col min="2" max="2" width="24.125" style="0" customWidth="1"/>
    <col min="3" max="3" width="7.875" style="0" customWidth="1"/>
    <col min="4" max="6" width="8.50390625" style="7" customWidth="1"/>
    <col min="7" max="7" width="8.50390625" style="0" customWidth="1"/>
  </cols>
  <sheetData>
    <row r="1" spans="1:7" ht="18.75" customHeight="1">
      <c r="A1" s="60"/>
      <c r="B1" s="36" t="s">
        <v>332</v>
      </c>
      <c r="C1" s="36"/>
      <c r="D1" s="145"/>
      <c r="E1" s="145"/>
      <c r="F1" s="145"/>
      <c r="G1" s="36"/>
    </row>
    <row r="2" spans="1:7" ht="18.75" customHeight="1">
      <c r="A2" s="166" t="s">
        <v>23</v>
      </c>
      <c r="B2" s="166"/>
      <c r="C2" s="38"/>
      <c r="D2" s="186"/>
      <c r="E2" s="186"/>
      <c r="F2" s="187" t="s">
        <v>216</v>
      </c>
      <c r="G2" s="60"/>
    </row>
    <row r="3" spans="1:7" ht="18.75" customHeight="1">
      <c r="A3" s="188" t="s">
        <v>259</v>
      </c>
      <c r="B3" s="154" t="s">
        <v>218</v>
      </c>
      <c r="C3" s="189" t="s">
        <v>260</v>
      </c>
      <c r="D3" s="183" t="s">
        <v>220</v>
      </c>
      <c r="E3" s="184"/>
      <c r="F3" s="30" t="s">
        <v>28</v>
      </c>
      <c r="G3" s="18" t="s">
        <v>221</v>
      </c>
    </row>
    <row r="4" spans="1:7" ht="18.75" customHeight="1">
      <c r="A4" s="188"/>
      <c r="B4" s="154"/>
      <c r="C4" s="189"/>
      <c r="D4" s="147" t="s">
        <v>143</v>
      </c>
      <c r="E4" s="147" t="s">
        <v>144</v>
      </c>
      <c r="F4" s="30"/>
      <c r="G4" s="18"/>
    </row>
    <row r="5" spans="1:7" ht="16.5" customHeight="1">
      <c r="A5" s="13">
        <v>97</v>
      </c>
      <c r="B5" s="132" t="s">
        <v>333</v>
      </c>
      <c r="C5" s="190" t="s">
        <v>330</v>
      </c>
      <c r="D5" s="174">
        <f aca="true" t="shared" si="0" ref="D5:D14">SUM(E5:E5)</f>
        <v>178.086119</v>
      </c>
      <c r="E5" s="191">
        <v>178.086119</v>
      </c>
      <c r="F5" s="191">
        <v>426.387517</v>
      </c>
      <c r="G5" s="175">
        <f aca="true" t="shared" si="1" ref="G5:G14">D5/F5*100-100</f>
        <v>-58.233739990094506</v>
      </c>
    </row>
    <row r="6" spans="1:7" ht="16.5" customHeight="1">
      <c r="A6" s="13">
        <v>98</v>
      </c>
      <c r="B6" s="132" t="s">
        <v>334</v>
      </c>
      <c r="C6" s="190" t="s">
        <v>330</v>
      </c>
      <c r="D6" s="174">
        <f t="shared" si="0"/>
        <v>207.920966</v>
      </c>
      <c r="E6" s="191">
        <v>207.920966</v>
      </c>
      <c r="F6" s="191">
        <v>376.141122</v>
      </c>
      <c r="G6" s="175">
        <f t="shared" si="1"/>
        <v>-44.72261769879019</v>
      </c>
    </row>
    <row r="7" spans="1:7" ht="16.5" customHeight="1">
      <c r="A7" s="13">
        <v>99</v>
      </c>
      <c r="B7" s="132" t="s">
        <v>335</v>
      </c>
      <c r="C7" s="190" t="s">
        <v>330</v>
      </c>
      <c r="D7" s="174">
        <f t="shared" si="0"/>
        <v>96.642672</v>
      </c>
      <c r="E7" s="191">
        <v>96.642672</v>
      </c>
      <c r="F7" s="191">
        <v>321.557014</v>
      </c>
      <c r="G7" s="175">
        <f t="shared" si="1"/>
        <v>-69.94540072448862</v>
      </c>
    </row>
    <row r="8" spans="1:7" ht="16.5" customHeight="1">
      <c r="A8" s="13">
        <v>100</v>
      </c>
      <c r="B8" s="132" t="s">
        <v>336</v>
      </c>
      <c r="C8" s="190" t="s">
        <v>330</v>
      </c>
      <c r="D8" s="174">
        <f t="shared" si="0"/>
        <v>52.219121</v>
      </c>
      <c r="E8" s="191">
        <v>52.219121</v>
      </c>
      <c r="F8" s="191">
        <v>242.773281</v>
      </c>
      <c r="G8" s="175">
        <f t="shared" si="1"/>
        <v>-78.49058150678451</v>
      </c>
    </row>
    <row r="9" spans="1:7" ht="16.5" customHeight="1">
      <c r="A9" s="13">
        <v>101</v>
      </c>
      <c r="B9" s="132" t="s">
        <v>337</v>
      </c>
      <c r="C9" s="190" t="s">
        <v>338</v>
      </c>
      <c r="D9" s="174">
        <f t="shared" si="0"/>
        <v>2126.819852</v>
      </c>
      <c r="E9" s="111">
        <v>2126.819852</v>
      </c>
      <c r="F9" s="111">
        <v>5396.761048</v>
      </c>
      <c r="G9" s="175">
        <f t="shared" si="1"/>
        <v>-60.59080931907882</v>
      </c>
    </row>
    <row r="10" spans="1:7" ht="16.5" customHeight="1">
      <c r="A10" s="13">
        <v>102</v>
      </c>
      <c r="B10" s="132" t="s">
        <v>339</v>
      </c>
      <c r="C10" s="190" t="s">
        <v>340</v>
      </c>
      <c r="D10" s="174">
        <f t="shared" si="0"/>
        <v>253.93643</v>
      </c>
      <c r="E10" s="111">
        <v>253.93643</v>
      </c>
      <c r="F10" s="111">
        <v>386.947509</v>
      </c>
      <c r="G10" s="175">
        <f t="shared" si="1"/>
        <v>-34.374450256507544</v>
      </c>
    </row>
    <row r="11" spans="1:7" ht="16.5" customHeight="1">
      <c r="A11" s="13">
        <v>103</v>
      </c>
      <c r="B11" s="132" t="s">
        <v>341</v>
      </c>
      <c r="C11" s="190" t="s">
        <v>340</v>
      </c>
      <c r="D11" s="174">
        <f t="shared" si="0"/>
        <v>1140.146848</v>
      </c>
      <c r="E11" s="111">
        <v>1140.146848</v>
      </c>
      <c r="F11" s="111">
        <v>682.85258</v>
      </c>
      <c r="G11" s="175">
        <f t="shared" si="1"/>
        <v>66.96822731489132</v>
      </c>
    </row>
    <row r="12" spans="1:7" ht="16.5" customHeight="1">
      <c r="A12" s="13">
        <v>104</v>
      </c>
      <c r="B12" s="132" t="s">
        <v>342</v>
      </c>
      <c r="C12" s="190" t="s">
        <v>340</v>
      </c>
      <c r="D12" s="174">
        <f t="shared" si="0"/>
        <v>121.946411</v>
      </c>
      <c r="E12" s="111">
        <v>121.946411</v>
      </c>
      <c r="F12" s="111">
        <v>439.111137</v>
      </c>
      <c r="G12" s="175">
        <f t="shared" si="1"/>
        <v>-72.22880480027543</v>
      </c>
    </row>
    <row r="13" spans="1:7" ht="18.75" customHeight="1">
      <c r="A13" s="13">
        <v>105</v>
      </c>
      <c r="B13" s="132" t="s">
        <v>343</v>
      </c>
      <c r="C13" s="190" t="s">
        <v>340</v>
      </c>
      <c r="D13" s="174">
        <f t="shared" si="0"/>
        <v>647.541888</v>
      </c>
      <c r="E13" s="111">
        <v>647.541888</v>
      </c>
      <c r="F13" s="111">
        <v>312.945266</v>
      </c>
      <c r="G13" s="175">
        <f t="shared" si="1"/>
        <v>106.91857597871444</v>
      </c>
    </row>
    <row r="14" spans="1:7" ht="18.75" customHeight="1">
      <c r="A14" s="13">
        <v>106</v>
      </c>
      <c r="B14" s="132" t="s">
        <v>344</v>
      </c>
      <c r="C14" s="190" t="s">
        <v>340</v>
      </c>
      <c r="D14" s="174">
        <f t="shared" si="0"/>
        <v>213.304455</v>
      </c>
      <c r="E14" s="111">
        <v>213.304455</v>
      </c>
      <c r="F14" s="111">
        <v>407.0264</v>
      </c>
      <c r="G14" s="175">
        <f t="shared" si="1"/>
        <v>-47.59444227696288</v>
      </c>
    </row>
    <row r="15" spans="1:7" ht="18.75" customHeight="1">
      <c r="A15" s="13">
        <v>107</v>
      </c>
      <c r="B15" s="132" t="s">
        <v>345</v>
      </c>
      <c r="C15" s="180" t="s">
        <v>346</v>
      </c>
      <c r="D15" s="174">
        <f aca="true" t="shared" si="2" ref="D15:D40">SUM(E15:E15)</f>
        <v>1132.792347</v>
      </c>
      <c r="E15" s="111">
        <v>1132.792347</v>
      </c>
      <c r="F15" s="111">
        <v>931.761617</v>
      </c>
      <c r="G15" s="175">
        <f aca="true" t="shared" si="3" ref="G15:G28">D15/F15*100-100</f>
        <v>21.57533926405557</v>
      </c>
    </row>
    <row r="16" spans="1:7" ht="18.75" customHeight="1">
      <c r="A16" s="13">
        <v>108</v>
      </c>
      <c r="B16" s="132" t="s">
        <v>347</v>
      </c>
      <c r="C16" s="180" t="s">
        <v>346</v>
      </c>
      <c r="D16" s="174">
        <f t="shared" si="2"/>
        <v>353.167521</v>
      </c>
      <c r="E16" s="111">
        <v>353.167521</v>
      </c>
      <c r="F16" s="111">
        <v>535.741597</v>
      </c>
      <c r="G16" s="175">
        <f t="shared" si="3"/>
        <v>-34.078756815293545</v>
      </c>
    </row>
    <row r="17" spans="1:7" ht="18.75" customHeight="1">
      <c r="A17" s="13">
        <v>109</v>
      </c>
      <c r="B17" s="132" t="s">
        <v>348</v>
      </c>
      <c r="C17" s="180" t="s">
        <v>346</v>
      </c>
      <c r="D17" s="174">
        <f t="shared" si="2"/>
        <v>282.576671</v>
      </c>
      <c r="E17" s="111">
        <v>282.576671</v>
      </c>
      <c r="F17" s="111">
        <v>347.079439</v>
      </c>
      <c r="G17" s="175">
        <f t="shared" si="3"/>
        <v>-18.584439396884008</v>
      </c>
    </row>
    <row r="18" spans="1:7" ht="18.75" customHeight="1">
      <c r="A18" s="13">
        <v>110</v>
      </c>
      <c r="B18" s="132" t="s">
        <v>349</v>
      </c>
      <c r="C18" s="180" t="s">
        <v>346</v>
      </c>
      <c r="D18" s="174">
        <f t="shared" si="2"/>
        <v>543.510399</v>
      </c>
      <c r="E18" s="111">
        <v>543.510399</v>
      </c>
      <c r="F18" s="111">
        <v>369.358999</v>
      </c>
      <c r="G18" s="175">
        <f t="shared" si="3"/>
        <v>47.14962962090982</v>
      </c>
    </row>
    <row r="19" spans="1:7" ht="18.75" customHeight="1">
      <c r="A19" s="13">
        <v>111</v>
      </c>
      <c r="B19" s="132" t="s">
        <v>350</v>
      </c>
      <c r="C19" s="180" t="s">
        <v>346</v>
      </c>
      <c r="D19" s="174">
        <f t="shared" si="2"/>
        <v>113.246664</v>
      </c>
      <c r="E19" s="111">
        <v>113.246664</v>
      </c>
      <c r="F19" s="111">
        <v>375.395838</v>
      </c>
      <c r="G19" s="175">
        <f t="shared" si="3"/>
        <v>-69.83273320147998</v>
      </c>
    </row>
    <row r="20" spans="1:7" ht="18.75" customHeight="1">
      <c r="A20" s="13">
        <v>112</v>
      </c>
      <c r="B20" s="110" t="s">
        <v>351</v>
      </c>
      <c r="C20" s="180" t="s">
        <v>346</v>
      </c>
      <c r="D20" s="174">
        <f t="shared" si="2"/>
        <v>258.254559</v>
      </c>
      <c r="E20" s="111">
        <v>258.254559</v>
      </c>
      <c r="F20" s="111">
        <v>382.520447</v>
      </c>
      <c r="G20" s="175">
        <f t="shared" si="3"/>
        <v>-32.486077273667945</v>
      </c>
    </row>
    <row r="21" spans="1:7" ht="18.75" customHeight="1">
      <c r="A21" s="13">
        <v>113</v>
      </c>
      <c r="B21" s="132" t="s">
        <v>352</v>
      </c>
      <c r="C21" s="180" t="s">
        <v>346</v>
      </c>
      <c r="D21" s="174">
        <f t="shared" si="2"/>
        <v>521.811788</v>
      </c>
      <c r="E21" s="111">
        <v>521.811788</v>
      </c>
      <c r="F21" s="111">
        <v>693.207955</v>
      </c>
      <c r="G21" s="175">
        <f t="shared" si="3"/>
        <v>-24.72507214664033</v>
      </c>
    </row>
    <row r="22" spans="1:7" ht="18.75" customHeight="1">
      <c r="A22" s="13">
        <v>114</v>
      </c>
      <c r="B22" s="132" t="s">
        <v>353</v>
      </c>
      <c r="C22" s="180" t="s">
        <v>346</v>
      </c>
      <c r="D22" s="174">
        <f t="shared" si="2"/>
        <v>441.086445</v>
      </c>
      <c r="E22" s="111">
        <v>441.086445</v>
      </c>
      <c r="F22" s="111">
        <v>387.085825</v>
      </c>
      <c r="G22" s="175">
        <f t="shared" si="3"/>
        <v>13.950554763920906</v>
      </c>
    </row>
    <row r="23" spans="1:7" ht="18.75" customHeight="1">
      <c r="A23" s="13">
        <v>115</v>
      </c>
      <c r="B23" s="132" t="s">
        <v>354</v>
      </c>
      <c r="C23" s="180" t="s">
        <v>355</v>
      </c>
      <c r="D23" s="174">
        <f t="shared" si="2"/>
        <v>1179.370243</v>
      </c>
      <c r="E23" s="111">
        <v>1179.370243</v>
      </c>
      <c r="F23" s="111">
        <v>552.116907</v>
      </c>
      <c r="G23" s="175">
        <f t="shared" si="3"/>
        <v>113.60878974133644</v>
      </c>
    </row>
    <row r="24" spans="1:7" ht="18.75" customHeight="1">
      <c r="A24" s="13">
        <v>116</v>
      </c>
      <c r="B24" s="132" t="s">
        <v>356</v>
      </c>
      <c r="C24" s="180" t="s">
        <v>355</v>
      </c>
      <c r="D24" s="174">
        <f t="shared" si="2"/>
        <v>416.408377</v>
      </c>
      <c r="E24" s="111">
        <v>416.408377</v>
      </c>
      <c r="F24" s="111">
        <v>137.341478</v>
      </c>
      <c r="G24" s="175">
        <f t="shared" si="3"/>
        <v>203.19200220052966</v>
      </c>
    </row>
    <row r="25" spans="1:7" ht="18.75" customHeight="1">
      <c r="A25" s="13">
        <v>117</v>
      </c>
      <c r="B25" s="132" t="s">
        <v>357</v>
      </c>
      <c r="C25" s="180" t="s">
        <v>355</v>
      </c>
      <c r="D25" s="174">
        <f t="shared" si="2"/>
        <v>229.719469</v>
      </c>
      <c r="E25" s="111">
        <v>229.719469</v>
      </c>
      <c r="F25" s="111">
        <v>172.201042</v>
      </c>
      <c r="G25" s="175">
        <f t="shared" si="3"/>
        <v>33.401904153402285</v>
      </c>
    </row>
    <row r="26" spans="1:7" ht="18.75" customHeight="1">
      <c r="A26" s="13">
        <v>118</v>
      </c>
      <c r="B26" s="110" t="s">
        <v>358</v>
      </c>
      <c r="C26" s="180" t="s">
        <v>355</v>
      </c>
      <c r="D26" s="174">
        <f t="shared" si="2"/>
        <v>67.958583</v>
      </c>
      <c r="E26" s="111">
        <v>67.958583</v>
      </c>
      <c r="F26" s="111">
        <v>403.49343</v>
      </c>
      <c r="G26" s="175">
        <f t="shared" si="3"/>
        <v>-83.15744992427757</v>
      </c>
    </row>
    <row r="27" spans="1:7" ht="18.75" customHeight="1">
      <c r="A27" s="13">
        <v>119</v>
      </c>
      <c r="B27" s="132" t="s">
        <v>359</v>
      </c>
      <c r="C27" s="180" t="s">
        <v>355</v>
      </c>
      <c r="D27" s="174">
        <f t="shared" si="2"/>
        <v>1338.555656</v>
      </c>
      <c r="E27" s="111">
        <v>1338.555656</v>
      </c>
      <c r="F27" s="111">
        <v>794.632727</v>
      </c>
      <c r="G27" s="175">
        <f t="shared" si="3"/>
        <v>68.44960074240686</v>
      </c>
    </row>
    <row r="28" spans="1:7" ht="18.75" customHeight="1">
      <c r="A28" s="13">
        <v>120</v>
      </c>
      <c r="B28" s="132" t="s">
        <v>360</v>
      </c>
      <c r="C28" s="180" t="s">
        <v>355</v>
      </c>
      <c r="D28" s="174">
        <f t="shared" si="2"/>
        <v>256.163005</v>
      </c>
      <c r="E28" s="111">
        <v>256.163005</v>
      </c>
      <c r="F28" s="111">
        <v>268.24279</v>
      </c>
      <c r="G28" s="175">
        <f t="shared" si="3"/>
        <v>-4.5033027728350135</v>
      </c>
    </row>
    <row r="29" spans="1:7" ht="18.75" customHeight="1">
      <c r="A29" s="13">
        <v>121</v>
      </c>
      <c r="B29" s="132" t="s">
        <v>361</v>
      </c>
      <c r="C29" s="180" t="s">
        <v>355</v>
      </c>
      <c r="D29" s="174">
        <f t="shared" si="2"/>
        <v>328.296407</v>
      </c>
      <c r="E29" s="111">
        <v>328.296407</v>
      </c>
      <c r="F29" s="111">
        <v>235.227424</v>
      </c>
      <c r="G29" s="175">
        <f aca="true" t="shared" si="4" ref="G29:G40">D29/F29*100-100</f>
        <v>39.56553254606911</v>
      </c>
    </row>
    <row r="30" spans="1:7" ht="18.75" customHeight="1">
      <c r="A30" s="13">
        <v>122</v>
      </c>
      <c r="B30" s="132" t="s">
        <v>362</v>
      </c>
      <c r="C30" s="180" t="s">
        <v>355</v>
      </c>
      <c r="D30" s="174">
        <f t="shared" si="2"/>
        <v>41.306455</v>
      </c>
      <c r="E30" s="111">
        <v>41.306455</v>
      </c>
      <c r="F30" s="111">
        <v>688.183313</v>
      </c>
      <c r="G30" s="175">
        <f t="shared" si="4"/>
        <v>-93.99775405481243</v>
      </c>
    </row>
    <row r="31" spans="1:7" ht="18.75" customHeight="1">
      <c r="A31" s="13">
        <v>123</v>
      </c>
      <c r="B31" s="132" t="s">
        <v>363</v>
      </c>
      <c r="C31" s="180" t="s">
        <v>364</v>
      </c>
      <c r="D31" s="174">
        <f t="shared" si="2"/>
        <v>301.330344</v>
      </c>
      <c r="E31" s="111">
        <v>301.330344</v>
      </c>
      <c r="F31" s="111">
        <v>131.561901</v>
      </c>
      <c r="G31" s="175">
        <f t="shared" si="4"/>
        <v>129.04073421681557</v>
      </c>
    </row>
    <row r="32" spans="1:7" ht="18.75" customHeight="1">
      <c r="A32" s="13">
        <v>124</v>
      </c>
      <c r="B32" s="132" t="s">
        <v>365</v>
      </c>
      <c r="C32" s="180" t="s">
        <v>364</v>
      </c>
      <c r="D32" s="174">
        <f t="shared" si="2"/>
        <v>504.106461</v>
      </c>
      <c r="E32" s="111">
        <v>504.106461</v>
      </c>
      <c r="F32" s="111">
        <v>286.968791</v>
      </c>
      <c r="G32" s="175">
        <f t="shared" si="4"/>
        <v>75.66595281784492</v>
      </c>
    </row>
    <row r="33" spans="1:7" ht="18.75" customHeight="1">
      <c r="A33" s="13">
        <v>125</v>
      </c>
      <c r="B33" s="132" t="s">
        <v>366</v>
      </c>
      <c r="C33" s="180" t="s">
        <v>364</v>
      </c>
      <c r="D33" s="174">
        <f t="shared" si="2"/>
        <v>88.821391</v>
      </c>
      <c r="E33" s="111">
        <v>88.821391</v>
      </c>
      <c r="F33" s="111">
        <v>211.936488</v>
      </c>
      <c r="G33" s="175">
        <f t="shared" si="4"/>
        <v>-58.09056201780601</v>
      </c>
    </row>
    <row r="34" spans="1:7" ht="18.75" customHeight="1">
      <c r="A34" s="13">
        <v>126</v>
      </c>
      <c r="B34" s="132" t="s">
        <v>367</v>
      </c>
      <c r="C34" s="180" t="s">
        <v>364</v>
      </c>
      <c r="D34" s="174">
        <f t="shared" si="2"/>
        <v>71.937626</v>
      </c>
      <c r="E34" s="111">
        <v>71.937626</v>
      </c>
      <c r="F34" s="111">
        <v>205.6523</v>
      </c>
      <c r="G34" s="175">
        <f t="shared" si="4"/>
        <v>-65.01978047413036</v>
      </c>
    </row>
    <row r="35" spans="1:7" ht="18.75" customHeight="1">
      <c r="A35" s="13">
        <v>127</v>
      </c>
      <c r="B35" s="132" t="s">
        <v>368</v>
      </c>
      <c r="C35" s="180" t="s">
        <v>364</v>
      </c>
      <c r="D35" s="174">
        <f t="shared" si="2"/>
        <v>6.475489</v>
      </c>
      <c r="E35" s="111">
        <v>6.475489</v>
      </c>
      <c r="F35" s="111">
        <v>191.303513</v>
      </c>
      <c r="G35" s="175">
        <f t="shared" si="4"/>
        <v>-96.61507052408389</v>
      </c>
    </row>
    <row r="36" spans="1:7" ht="18.75" customHeight="1">
      <c r="A36" s="13">
        <v>128</v>
      </c>
      <c r="B36" s="132" t="s">
        <v>369</v>
      </c>
      <c r="C36" s="180" t="s">
        <v>364</v>
      </c>
      <c r="D36" s="174">
        <f t="shared" si="2"/>
        <v>255.54921</v>
      </c>
      <c r="E36" s="111">
        <v>255.54921</v>
      </c>
      <c r="F36" s="111">
        <v>113.658774</v>
      </c>
      <c r="G36" s="175">
        <f t="shared" si="4"/>
        <v>124.8389640380953</v>
      </c>
    </row>
    <row r="37" spans="1:7" ht="18.75" customHeight="1">
      <c r="A37" s="13">
        <v>129</v>
      </c>
      <c r="B37" s="132" t="s">
        <v>370</v>
      </c>
      <c r="C37" s="180" t="s">
        <v>364</v>
      </c>
      <c r="D37" s="174">
        <f t="shared" si="2"/>
        <v>19.552482</v>
      </c>
      <c r="E37" s="111">
        <v>19.552482</v>
      </c>
      <c r="F37" s="111">
        <v>328.927096</v>
      </c>
      <c r="G37" s="175">
        <f t="shared" si="4"/>
        <v>-94.05567913444261</v>
      </c>
    </row>
    <row r="38" spans="1:7" ht="18.75" customHeight="1">
      <c r="A38" s="13">
        <v>130</v>
      </c>
      <c r="B38" s="132" t="s">
        <v>371</v>
      </c>
      <c r="C38" s="180" t="s">
        <v>364</v>
      </c>
      <c r="D38" s="174">
        <f t="shared" si="2"/>
        <v>515.975857</v>
      </c>
      <c r="E38" s="111">
        <v>515.975857</v>
      </c>
      <c r="F38" s="111">
        <v>1039.200051</v>
      </c>
      <c r="G38" s="175">
        <f t="shared" si="4"/>
        <v>-50.34874598942836</v>
      </c>
    </row>
    <row r="39" spans="1:7" ht="18.75" customHeight="1">
      <c r="A39" s="13">
        <v>131</v>
      </c>
      <c r="B39" s="132" t="s">
        <v>372</v>
      </c>
      <c r="C39" s="180" t="s">
        <v>373</v>
      </c>
      <c r="D39" s="174">
        <f t="shared" si="2"/>
        <v>579.89264</v>
      </c>
      <c r="E39" s="111">
        <v>579.89264</v>
      </c>
      <c r="F39" s="111">
        <v>302.087658</v>
      </c>
      <c r="G39" s="175">
        <f t="shared" si="4"/>
        <v>91.96171198758475</v>
      </c>
    </row>
    <row r="40" spans="1:7" ht="18.75" customHeight="1">
      <c r="A40" s="13">
        <v>132</v>
      </c>
      <c r="B40" s="132" t="s">
        <v>374</v>
      </c>
      <c r="C40" s="180" t="s">
        <v>373</v>
      </c>
      <c r="D40" s="174">
        <f t="shared" si="2"/>
        <v>248.824055</v>
      </c>
      <c r="E40" s="137">
        <v>248.824055</v>
      </c>
      <c r="F40" s="137">
        <v>142.427173</v>
      </c>
      <c r="G40" s="175">
        <f t="shared" si="4"/>
        <v>74.70265663420838</v>
      </c>
    </row>
    <row r="44" spans="2:3" ht="13.5">
      <c r="B44" s="192"/>
      <c r="C44" s="193"/>
    </row>
    <row r="45" spans="2:3" ht="13.5">
      <c r="B45" s="108"/>
      <c r="C45" s="108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="70" zoomScaleNormal="70" zoomScaleSheetLayoutView="100" workbookViewId="0" topLeftCell="A1">
      <selection activeCell="I20" sqref="I20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9.50390625" style="0" customWidth="1"/>
    <col min="4" max="7" width="9.00390625" style="7" customWidth="1"/>
  </cols>
  <sheetData>
    <row r="1" spans="1:7" ht="20.25" customHeight="1">
      <c r="A1" s="38"/>
      <c r="B1" s="36" t="s">
        <v>375</v>
      </c>
      <c r="C1" s="36"/>
      <c r="D1" s="145"/>
      <c r="E1" s="145"/>
      <c r="F1" s="145"/>
      <c r="G1" s="145"/>
    </row>
    <row r="2" spans="1:7" ht="20.25" customHeight="1">
      <c r="A2" s="166" t="s">
        <v>23</v>
      </c>
      <c r="B2" s="166"/>
      <c r="C2" s="167"/>
      <c r="D2" s="125"/>
      <c r="E2" s="125"/>
      <c r="F2" s="125"/>
      <c r="G2" s="125"/>
    </row>
    <row r="3" spans="1:7" ht="17.25" customHeight="1">
      <c r="A3" s="181" t="s">
        <v>259</v>
      </c>
      <c r="B3" s="154" t="s">
        <v>218</v>
      </c>
      <c r="C3" s="182" t="s">
        <v>260</v>
      </c>
      <c r="D3" s="183" t="s">
        <v>220</v>
      </c>
      <c r="E3" s="184"/>
      <c r="F3" s="30" t="s">
        <v>28</v>
      </c>
      <c r="G3" s="30" t="s">
        <v>221</v>
      </c>
    </row>
    <row r="4" spans="1:7" ht="17.25" customHeight="1">
      <c r="A4" s="181"/>
      <c r="B4" s="154"/>
      <c r="C4" s="182"/>
      <c r="D4" s="147" t="s">
        <v>143</v>
      </c>
      <c r="E4" s="147" t="s">
        <v>144</v>
      </c>
      <c r="F4" s="30"/>
      <c r="G4" s="30"/>
    </row>
    <row r="5" spans="1:7" ht="18.75" customHeight="1">
      <c r="A5" s="13">
        <v>133</v>
      </c>
      <c r="B5" s="132" t="s">
        <v>376</v>
      </c>
      <c r="C5" s="159" t="s">
        <v>373</v>
      </c>
      <c r="D5" s="174">
        <f>SUM(E5:E5)</f>
        <v>1128.26656</v>
      </c>
      <c r="E5" s="111">
        <v>1128.26656</v>
      </c>
      <c r="F5" s="111">
        <v>759.167674</v>
      </c>
      <c r="G5" s="175">
        <f aca="true" t="shared" si="0" ref="G5:G25">D5/F5*100-100</f>
        <v>48.61888863829574</v>
      </c>
    </row>
    <row r="6" spans="1:7" ht="18.75" customHeight="1">
      <c r="A6" s="13">
        <v>134</v>
      </c>
      <c r="B6" s="132" t="s">
        <v>377</v>
      </c>
      <c r="C6" s="159" t="s">
        <v>373</v>
      </c>
      <c r="D6" s="174">
        <f aca="true" t="shared" si="1" ref="D6:D39">SUM(E6:E6)</f>
        <v>1194.201233</v>
      </c>
      <c r="E6" s="111">
        <v>1194.201233</v>
      </c>
      <c r="F6" s="111">
        <v>709.397359</v>
      </c>
      <c r="G6" s="175">
        <f t="shared" si="0"/>
        <v>68.34024229853384</v>
      </c>
    </row>
    <row r="7" spans="1:7" ht="13.5">
      <c r="A7" s="13">
        <v>135</v>
      </c>
      <c r="B7" s="132" t="s">
        <v>378</v>
      </c>
      <c r="C7" s="159" t="s">
        <v>373</v>
      </c>
      <c r="D7" s="174">
        <f t="shared" si="1"/>
        <v>865.799109</v>
      </c>
      <c r="E7" s="111">
        <v>865.799109</v>
      </c>
      <c r="F7" s="111">
        <v>598.509489</v>
      </c>
      <c r="G7" s="175">
        <f t="shared" si="0"/>
        <v>44.65921174392608</v>
      </c>
    </row>
    <row r="8" spans="1:7" ht="17.25" customHeight="1">
      <c r="A8" s="13">
        <v>136</v>
      </c>
      <c r="B8" s="132" t="s">
        <v>379</v>
      </c>
      <c r="C8" s="159" t="s">
        <v>373</v>
      </c>
      <c r="D8" s="174">
        <f t="shared" si="1"/>
        <v>475.892658</v>
      </c>
      <c r="E8" s="111">
        <v>475.892658</v>
      </c>
      <c r="F8" s="111">
        <v>265.831316</v>
      </c>
      <c r="G8" s="175">
        <f t="shared" si="0"/>
        <v>79.02054022860119</v>
      </c>
    </row>
    <row r="9" spans="1:7" ht="17.25" customHeight="1">
      <c r="A9" s="13">
        <v>137</v>
      </c>
      <c r="B9" s="132" t="s">
        <v>380</v>
      </c>
      <c r="C9" s="159" t="s">
        <v>373</v>
      </c>
      <c r="D9" s="174">
        <f t="shared" si="1"/>
        <v>1082.709256</v>
      </c>
      <c r="E9" s="111">
        <v>1082.709256</v>
      </c>
      <c r="F9" s="111">
        <v>515.523563</v>
      </c>
      <c r="G9" s="175">
        <f t="shared" si="0"/>
        <v>110.02129363386638</v>
      </c>
    </row>
    <row r="10" spans="1:7" ht="17.25" customHeight="1">
      <c r="A10" s="13">
        <v>138</v>
      </c>
      <c r="B10" s="132" t="s">
        <v>381</v>
      </c>
      <c r="C10" s="159" t="s">
        <v>373</v>
      </c>
      <c r="D10" s="174">
        <f t="shared" si="1"/>
        <v>391.759825</v>
      </c>
      <c r="E10" s="111">
        <v>391.759825</v>
      </c>
      <c r="F10" s="111">
        <v>422.701892</v>
      </c>
      <c r="G10" s="175">
        <f t="shared" si="0"/>
        <v>-7.3200682527344725</v>
      </c>
    </row>
    <row r="11" spans="1:7" ht="17.25" customHeight="1">
      <c r="A11" s="13">
        <v>139</v>
      </c>
      <c r="B11" s="132" t="s">
        <v>382</v>
      </c>
      <c r="C11" s="159" t="s">
        <v>373</v>
      </c>
      <c r="D11" s="174">
        <f t="shared" si="1"/>
        <v>3798.972451</v>
      </c>
      <c r="E11" s="111">
        <v>3798.972451</v>
      </c>
      <c r="F11" s="111">
        <v>8875.712157</v>
      </c>
      <c r="G11" s="175">
        <f t="shared" si="0"/>
        <v>-57.19811116222524</v>
      </c>
    </row>
    <row r="12" spans="1:7" ht="17.25" customHeight="1">
      <c r="A12" s="13">
        <v>140</v>
      </c>
      <c r="B12" s="132" t="s">
        <v>383</v>
      </c>
      <c r="C12" s="159" t="s">
        <v>373</v>
      </c>
      <c r="D12" s="174">
        <f t="shared" si="1"/>
        <v>1067.123644</v>
      </c>
      <c r="E12" s="111">
        <v>1067.123644</v>
      </c>
      <c r="F12" s="111">
        <v>1893.694507</v>
      </c>
      <c r="G12" s="175">
        <f t="shared" si="0"/>
        <v>-43.64858534175385</v>
      </c>
    </row>
    <row r="13" spans="1:7" ht="17.25" customHeight="1">
      <c r="A13" s="13">
        <v>141</v>
      </c>
      <c r="B13" s="110" t="s">
        <v>384</v>
      </c>
      <c r="C13" s="159" t="s">
        <v>373</v>
      </c>
      <c r="D13" s="174">
        <f t="shared" si="1"/>
        <v>1650.385548</v>
      </c>
      <c r="E13" s="111">
        <v>1650.385548</v>
      </c>
      <c r="F13" s="111">
        <v>666.257921</v>
      </c>
      <c r="G13" s="175">
        <f t="shared" si="0"/>
        <v>147.70970760436182</v>
      </c>
    </row>
    <row r="14" spans="1:7" ht="17.25" customHeight="1">
      <c r="A14" s="13">
        <v>142</v>
      </c>
      <c r="B14" s="132" t="s">
        <v>385</v>
      </c>
      <c r="C14" s="159" t="s">
        <v>373</v>
      </c>
      <c r="D14" s="174">
        <f t="shared" si="1"/>
        <v>496.17263</v>
      </c>
      <c r="E14" s="111">
        <v>496.17263</v>
      </c>
      <c r="F14" s="111">
        <v>531.371876</v>
      </c>
      <c r="G14" s="175">
        <f t="shared" si="0"/>
        <v>-6.624220736891246</v>
      </c>
    </row>
    <row r="15" spans="1:7" ht="17.25" customHeight="1">
      <c r="A15" s="13">
        <v>143</v>
      </c>
      <c r="B15" s="132" t="s">
        <v>386</v>
      </c>
      <c r="C15" s="159" t="s">
        <v>373</v>
      </c>
      <c r="D15" s="174">
        <f t="shared" si="1"/>
        <v>808.372232</v>
      </c>
      <c r="E15" s="111">
        <v>808.372232</v>
      </c>
      <c r="F15" s="111">
        <v>1082.696824</v>
      </c>
      <c r="G15" s="175">
        <f t="shared" si="0"/>
        <v>-25.337156803186488</v>
      </c>
    </row>
    <row r="16" spans="1:7" ht="17.25" customHeight="1">
      <c r="A16" s="13">
        <v>144</v>
      </c>
      <c r="B16" s="132" t="s">
        <v>387</v>
      </c>
      <c r="C16" s="159" t="s">
        <v>373</v>
      </c>
      <c r="D16" s="174">
        <f t="shared" si="1"/>
        <v>209.543577</v>
      </c>
      <c r="E16" s="111">
        <v>209.543577</v>
      </c>
      <c r="F16" s="111">
        <v>508.486504</v>
      </c>
      <c r="G16" s="175">
        <f t="shared" si="0"/>
        <v>-58.79072987156411</v>
      </c>
    </row>
    <row r="17" spans="1:7" ht="17.25" customHeight="1">
      <c r="A17" s="13">
        <v>145</v>
      </c>
      <c r="B17" s="132" t="s">
        <v>388</v>
      </c>
      <c r="C17" s="159" t="s">
        <v>373</v>
      </c>
      <c r="D17" s="174">
        <f t="shared" si="1"/>
        <v>307.136799</v>
      </c>
      <c r="E17" s="111">
        <v>307.136799</v>
      </c>
      <c r="F17" s="111">
        <v>392.249677</v>
      </c>
      <c r="G17" s="175">
        <f t="shared" si="0"/>
        <v>-21.698648333112587</v>
      </c>
    </row>
    <row r="18" spans="1:7" ht="17.25" customHeight="1">
      <c r="A18" s="13">
        <v>146</v>
      </c>
      <c r="B18" s="132" t="s">
        <v>389</v>
      </c>
      <c r="C18" s="159" t="s">
        <v>390</v>
      </c>
      <c r="D18" s="174">
        <f t="shared" si="1"/>
        <v>25.283457</v>
      </c>
      <c r="E18" s="111">
        <v>25.283457</v>
      </c>
      <c r="F18" s="111">
        <v>71.313921</v>
      </c>
      <c r="G18" s="175">
        <f t="shared" si="0"/>
        <v>-64.54625317825393</v>
      </c>
    </row>
    <row r="19" spans="1:7" ht="17.25" customHeight="1">
      <c r="A19" s="13">
        <v>147</v>
      </c>
      <c r="B19" s="132" t="s">
        <v>391</v>
      </c>
      <c r="C19" s="159" t="s">
        <v>390</v>
      </c>
      <c r="D19" s="174">
        <f t="shared" si="1"/>
        <v>101.54359</v>
      </c>
      <c r="E19" s="111">
        <v>101.54359</v>
      </c>
      <c r="F19" s="111">
        <v>64.569091</v>
      </c>
      <c r="G19" s="175">
        <f t="shared" si="0"/>
        <v>57.26346527009338</v>
      </c>
    </row>
    <row r="20" spans="1:7" ht="17.25" customHeight="1">
      <c r="A20" s="13">
        <v>148</v>
      </c>
      <c r="B20" s="132" t="s">
        <v>392</v>
      </c>
      <c r="C20" s="159" t="s">
        <v>390</v>
      </c>
      <c r="D20" s="174">
        <f t="shared" si="1"/>
        <v>459.547064</v>
      </c>
      <c r="E20" s="111">
        <v>459.547064</v>
      </c>
      <c r="F20" s="111">
        <v>269.451058</v>
      </c>
      <c r="G20" s="175">
        <f t="shared" si="0"/>
        <v>70.54936336527578</v>
      </c>
    </row>
    <row r="21" spans="1:7" ht="17.25" customHeight="1">
      <c r="A21" s="13">
        <v>149</v>
      </c>
      <c r="B21" s="132" t="s">
        <v>393</v>
      </c>
      <c r="C21" s="159" t="s">
        <v>390</v>
      </c>
      <c r="D21" s="174">
        <f t="shared" si="1"/>
        <v>1385.149469</v>
      </c>
      <c r="E21" s="111">
        <v>1385.149469</v>
      </c>
      <c r="F21" s="111">
        <v>1235.643835</v>
      </c>
      <c r="G21" s="175">
        <f t="shared" si="0"/>
        <v>12.09941163992454</v>
      </c>
    </row>
    <row r="22" spans="1:7" ht="17.25" customHeight="1">
      <c r="A22" s="13">
        <v>150</v>
      </c>
      <c r="B22" s="110" t="s">
        <v>394</v>
      </c>
      <c r="C22" s="159" t="s">
        <v>390</v>
      </c>
      <c r="D22" s="174">
        <f t="shared" si="1"/>
        <v>1592.405289</v>
      </c>
      <c r="E22" s="111">
        <v>1592.405289</v>
      </c>
      <c r="F22" s="111">
        <v>0</v>
      </c>
      <c r="G22" s="175" t="e">
        <f t="shared" si="0"/>
        <v>#DIV/0!</v>
      </c>
    </row>
    <row r="23" spans="1:7" ht="17.25" customHeight="1">
      <c r="A23" s="13">
        <v>151</v>
      </c>
      <c r="B23" s="132" t="s">
        <v>395</v>
      </c>
      <c r="C23" s="159" t="s">
        <v>396</v>
      </c>
      <c r="D23" s="174">
        <f t="shared" si="1"/>
        <v>5705.337083</v>
      </c>
      <c r="E23" s="111">
        <v>5705.337083</v>
      </c>
      <c r="F23" s="111">
        <v>6110.776201</v>
      </c>
      <c r="G23" s="175">
        <f t="shared" si="0"/>
        <v>-6.634821905826811</v>
      </c>
    </row>
    <row r="24" spans="1:7" ht="17.25" customHeight="1">
      <c r="A24" s="13">
        <v>152</v>
      </c>
      <c r="B24" s="110" t="s">
        <v>397</v>
      </c>
      <c r="C24" s="159" t="s">
        <v>396</v>
      </c>
      <c r="D24" s="174">
        <f t="shared" si="1"/>
        <v>183.066402</v>
      </c>
      <c r="E24" s="111">
        <v>183.066402</v>
      </c>
      <c r="F24" s="111">
        <v>258.304485</v>
      </c>
      <c r="G24" s="175">
        <f t="shared" si="0"/>
        <v>-29.127671941120184</v>
      </c>
    </row>
    <row r="25" spans="1:7" ht="17.25" customHeight="1">
      <c r="A25" s="13">
        <v>153</v>
      </c>
      <c r="B25" s="132" t="s">
        <v>398</v>
      </c>
      <c r="C25" s="159" t="s">
        <v>399</v>
      </c>
      <c r="D25" s="174">
        <f t="shared" si="1"/>
        <v>1956.161259</v>
      </c>
      <c r="E25" s="111">
        <v>1956.161259</v>
      </c>
      <c r="F25" s="111">
        <v>2116.113959</v>
      </c>
      <c r="G25" s="175">
        <f t="shared" si="0"/>
        <v>-7.5587942378863175</v>
      </c>
    </row>
    <row r="26" spans="1:7" ht="17.25" customHeight="1">
      <c r="A26" s="13">
        <v>154</v>
      </c>
      <c r="B26" s="132" t="s">
        <v>400</v>
      </c>
      <c r="C26" s="159" t="s">
        <v>401</v>
      </c>
      <c r="D26" s="174">
        <f t="shared" si="1"/>
        <v>62.257357</v>
      </c>
      <c r="E26" s="111">
        <v>62.257357</v>
      </c>
      <c r="F26" s="111">
        <v>25.457442</v>
      </c>
      <c r="G26" s="175">
        <f aca="true" t="shared" si="2" ref="G26:G39">D26/F26*100-100</f>
        <v>144.55464535674872</v>
      </c>
    </row>
    <row r="27" spans="1:7" ht="17.25" customHeight="1">
      <c r="A27" s="13">
        <v>155</v>
      </c>
      <c r="B27" s="132" t="s">
        <v>402</v>
      </c>
      <c r="C27" s="159" t="s">
        <v>403</v>
      </c>
      <c r="D27" s="174">
        <f t="shared" si="1"/>
        <v>29.449342</v>
      </c>
      <c r="E27" s="111">
        <v>29.449342</v>
      </c>
      <c r="F27" s="111">
        <v>250.072834</v>
      </c>
      <c r="G27" s="175">
        <f t="shared" si="2"/>
        <v>-88.2236940618668</v>
      </c>
    </row>
    <row r="28" spans="1:7" ht="17.25" customHeight="1">
      <c r="A28" s="13">
        <v>156</v>
      </c>
      <c r="B28" s="132" t="s">
        <v>404</v>
      </c>
      <c r="C28" s="159" t="s">
        <v>403</v>
      </c>
      <c r="D28" s="174">
        <f t="shared" si="1"/>
        <v>440.233703</v>
      </c>
      <c r="E28" s="111">
        <v>440.233703</v>
      </c>
      <c r="F28" s="111">
        <v>255.446436</v>
      </c>
      <c r="G28" s="175">
        <f t="shared" si="2"/>
        <v>72.33894897637171</v>
      </c>
    </row>
    <row r="29" spans="1:7" ht="17.25" customHeight="1">
      <c r="A29" s="13">
        <v>157</v>
      </c>
      <c r="B29" s="132" t="s">
        <v>405</v>
      </c>
      <c r="C29" s="159" t="s">
        <v>403</v>
      </c>
      <c r="D29" s="174">
        <f t="shared" si="1"/>
        <v>1125.40947</v>
      </c>
      <c r="E29" s="111">
        <v>1125.40947</v>
      </c>
      <c r="F29" s="111">
        <v>275.274374</v>
      </c>
      <c r="G29" s="175">
        <f t="shared" si="2"/>
        <v>308.83190601679473</v>
      </c>
    </row>
    <row r="30" spans="1:7" ht="17.25" customHeight="1">
      <c r="A30" s="13">
        <v>158</v>
      </c>
      <c r="B30" s="132" t="s">
        <v>406</v>
      </c>
      <c r="C30" s="159" t="s">
        <v>407</v>
      </c>
      <c r="D30" s="174">
        <f t="shared" si="1"/>
        <v>909.699862</v>
      </c>
      <c r="E30" s="111">
        <v>909.699862</v>
      </c>
      <c r="F30" s="111">
        <v>588.516608</v>
      </c>
      <c r="G30" s="175">
        <f t="shared" si="2"/>
        <v>54.575053555667864</v>
      </c>
    </row>
    <row r="31" spans="1:7" ht="17.25" customHeight="1">
      <c r="A31" s="13">
        <v>159</v>
      </c>
      <c r="B31" s="132" t="s">
        <v>408</v>
      </c>
      <c r="C31" s="159" t="s">
        <v>409</v>
      </c>
      <c r="D31" s="174">
        <f t="shared" si="1"/>
        <v>101.109489</v>
      </c>
      <c r="E31" s="111">
        <v>101.109489</v>
      </c>
      <c r="F31" s="111">
        <v>286.479273</v>
      </c>
      <c r="G31" s="175">
        <f t="shared" si="2"/>
        <v>-64.70617649186788</v>
      </c>
    </row>
    <row r="32" spans="1:7" ht="17.25" customHeight="1">
      <c r="A32" s="13">
        <v>160</v>
      </c>
      <c r="B32" s="132" t="s">
        <v>410</v>
      </c>
      <c r="C32" s="185" t="s">
        <v>411</v>
      </c>
      <c r="D32" s="174">
        <f t="shared" si="1"/>
        <v>7068.742324</v>
      </c>
      <c r="E32" s="111">
        <v>7068.742324</v>
      </c>
      <c r="F32" s="111">
        <v>6964.960555</v>
      </c>
      <c r="G32" s="175">
        <f t="shared" si="2"/>
        <v>1.4900553733286728</v>
      </c>
    </row>
    <row r="33" spans="1:7" ht="17.25" customHeight="1">
      <c r="A33" s="13">
        <v>161</v>
      </c>
      <c r="B33" s="132" t="s">
        <v>412</v>
      </c>
      <c r="C33" s="185" t="s">
        <v>411</v>
      </c>
      <c r="D33" s="174">
        <f t="shared" si="1"/>
        <v>413.408002</v>
      </c>
      <c r="E33" s="111">
        <v>413.408002</v>
      </c>
      <c r="F33" s="111">
        <v>230.03064</v>
      </c>
      <c r="G33" s="179">
        <f t="shared" si="2"/>
        <v>79.7186679131093</v>
      </c>
    </row>
    <row r="34" spans="1:7" ht="17.25" customHeight="1">
      <c r="A34" s="13">
        <v>162</v>
      </c>
      <c r="B34" s="110" t="s">
        <v>413</v>
      </c>
      <c r="C34" s="185" t="s">
        <v>411</v>
      </c>
      <c r="D34" s="174">
        <f t="shared" si="1"/>
        <v>286.611625</v>
      </c>
      <c r="E34" s="144">
        <v>286.611625</v>
      </c>
      <c r="F34" s="111">
        <v>264.551704</v>
      </c>
      <c r="G34" s="175">
        <f t="shared" si="2"/>
        <v>8.338604766650846</v>
      </c>
    </row>
    <row r="35" spans="1:7" ht="17.25" customHeight="1">
      <c r="A35" s="13">
        <v>163</v>
      </c>
      <c r="B35" s="132" t="s">
        <v>414</v>
      </c>
      <c r="C35" s="185" t="s">
        <v>411</v>
      </c>
      <c r="D35" s="174">
        <f t="shared" si="1"/>
        <v>988.093708</v>
      </c>
      <c r="E35" s="111">
        <v>988.093708</v>
      </c>
      <c r="F35" s="111">
        <v>750.557024</v>
      </c>
      <c r="G35" s="175">
        <f t="shared" si="2"/>
        <v>31.648052899975283</v>
      </c>
    </row>
    <row r="36" spans="1:7" ht="17.25" customHeight="1">
      <c r="A36" s="13">
        <v>164</v>
      </c>
      <c r="B36" s="132" t="s">
        <v>415</v>
      </c>
      <c r="C36" s="185" t="s">
        <v>411</v>
      </c>
      <c r="D36" s="174">
        <f t="shared" si="1"/>
        <v>2416.674343</v>
      </c>
      <c r="E36" s="111">
        <v>2416.674343</v>
      </c>
      <c r="F36" s="111">
        <v>0</v>
      </c>
      <c r="G36" s="175" t="e">
        <f t="shared" si="2"/>
        <v>#DIV/0!</v>
      </c>
    </row>
    <row r="37" spans="1:7" ht="17.25" customHeight="1">
      <c r="A37" s="13">
        <v>165</v>
      </c>
      <c r="B37" s="132" t="s">
        <v>416</v>
      </c>
      <c r="C37" s="185" t="s">
        <v>411</v>
      </c>
      <c r="D37" s="174">
        <f t="shared" si="1"/>
        <v>34.045125</v>
      </c>
      <c r="E37" s="111">
        <v>34.045125</v>
      </c>
      <c r="F37" s="111">
        <v>642.719652</v>
      </c>
      <c r="G37" s="175">
        <f t="shared" si="2"/>
        <v>-94.70295876373794</v>
      </c>
    </row>
    <row r="38" spans="1:7" ht="17.25" customHeight="1">
      <c r="A38" s="13">
        <v>166</v>
      </c>
      <c r="B38" s="132" t="s">
        <v>417</v>
      </c>
      <c r="C38" s="185" t="s">
        <v>411</v>
      </c>
      <c r="D38" s="174">
        <f t="shared" si="1"/>
        <v>938.667229</v>
      </c>
      <c r="E38" s="111">
        <v>938.667229</v>
      </c>
      <c r="F38" s="111">
        <v>493.379508</v>
      </c>
      <c r="G38" s="175">
        <f t="shared" si="2"/>
        <v>90.25257712973357</v>
      </c>
    </row>
    <row r="39" spans="1:7" ht="18.75" customHeight="1">
      <c r="A39" s="13">
        <v>167</v>
      </c>
      <c r="B39" s="132" t="s">
        <v>418</v>
      </c>
      <c r="C39" s="185" t="s">
        <v>411</v>
      </c>
      <c r="D39" s="174">
        <f t="shared" si="1"/>
        <v>704.490285</v>
      </c>
      <c r="E39" s="111">
        <v>704.490285</v>
      </c>
      <c r="F39" s="111">
        <v>390.963332</v>
      </c>
      <c r="G39" s="175">
        <f t="shared" si="2"/>
        <v>80.19344202847137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1">
      <selection activeCell="I8" sqref="I8"/>
    </sheetView>
  </sheetViews>
  <sheetFormatPr defaultColWidth="9.00390625" defaultRowHeight="14.25"/>
  <cols>
    <col min="1" max="1" width="5.00390625" style="0" customWidth="1"/>
    <col min="2" max="2" width="26.75390625" style="0" customWidth="1"/>
    <col min="3" max="3" width="7.875" style="0" customWidth="1"/>
    <col min="4" max="6" width="8.125" style="7" customWidth="1"/>
    <col min="7" max="7" width="8.125" style="0" customWidth="1"/>
  </cols>
  <sheetData>
    <row r="1" spans="1:7" ht="21" customHeight="1">
      <c r="A1" s="165"/>
      <c r="B1" s="36" t="s">
        <v>419</v>
      </c>
      <c r="C1" s="36"/>
      <c r="D1" s="145"/>
      <c r="E1" s="145"/>
      <c r="F1" s="145"/>
      <c r="G1" s="36"/>
    </row>
    <row r="2" spans="1:7" ht="21" customHeight="1">
      <c r="A2" s="166" t="s">
        <v>23</v>
      </c>
      <c r="B2" s="166"/>
      <c r="C2" s="167"/>
      <c r="D2" s="125"/>
      <c r="E2" s="125"/>
      <c r="F2" s="125"/>
      <c r="G2" s="125"/>
    </row>
    <row r="3" spans="1:7" ht="18.75" customHeight="1">
      <c r="A3" s="168" t="s">
        <v>259</v>
      </c>
      <c r="B3" s="48" t="s">
        <v>218</v>
      </c>
      <c r="C3" s="169" t="s">
        <v>260</v>
      </c>
      <c r="D3" s="170" t="s">
        <v>220</v>
      </c>
      <c r="E3" s="146"/>
      <c r="F3" s="139" t="s">
        <v>28</v>
      </c>
      <c r="G3" s="139" t="s">
        <v>221</v>
      </c>
    </row>
    <row r="4" spans="1:7" ht="18.75" customHeight="1">
      <c r="A4" s="171"/>
      <c r="B4" s="52"/>
      <c r="C4" s="172"/>
      <c r="D4" s="173" t="s">
        <v>143</v>
      </c>
      <c r="E4" s="147" t="s">
        <v>144</v>
      </c>
      <c r="F4" s="140"/>
      <c r="G4" s="140"/>
    </row>
    <row r="5" spans="1:7" ht="18.75" customHeight="1">
      <c r="A5" s="13">
        <v>168</v>
      </c>
      <c r="B5" s="132" t="s">
        <v>420</v>
      </c>
      <c r="C5" s="178" t="s">
        <v>411</v>
      </c>
      <c r="D5" s="174">
        <f>SUM(E5:E5)</f>
        <v>27.764867</v>
      </c>
      <c r="E5" s="111">
        <v>27.764867</v>
      </c>
      <c r="F5" s="111">
        <v>481.883596</v>
      </c>
      <c r="G5" s="175">
        <f aca="true" t="shared" si="0" ref="G5:G23">D5/F5*100-100</f>
        <v>-94.23826267786049</v>
      </c>
    </row>
    <row r="6" spans="1:7" ht="18.75" customHeight="1">
      <c r="A6" s="13">
        <v>169</v>
      </c>
      <c r="B6" s="132" t="s">
        <v>421</v>
      </c>
      <c r="C6" s="178" t="s">
        <v>411</v>
      </c>
      <c r="D6" s="174">
        <f aca="true" t="shared" si="1" ref="D6:D39">SUM(E6:E6)</f>
        <v>20.206862</v>
      </c>
      <c r="E6" s="111">
        <v>20.206862</v>
      </c>
      <c r="F6" s="111">
        <v>465.753194</v>
      </c>
      <c r="G6" s="175">
        <f t="shared" si="0"/>
        <v>-95.66146571611058</v>
      </c>
    </row>
    <row r="7" spans="1:7" ht="18.75" customHeight="1">
      <c r="A7" s="13">
        <v>170</v>
      </c>
      <c r="B7" s="132" t="s">
        <v>422</v>
      </c>
      <c r="C7" s="178" t="s">
        <v>411</v>
      </c>
      <c r="D7" s="174">
        <f t="shared" si="1"/>
        <v>677.570826</v>
      </c>
      <c r="E7" s="111">
        <v>677.570826</v>
      </c>
      <c r="F7" s="111">
        <v>384.816047</v>
      </c>
      <c r="G7" s="175">
        <f t="shared" si="0"/>
        <v>76.07655171407131</v>
      </c>
    </row>
    <row r="8" spans="1:7" ht="18.75" customHeight="1">
      <c r="A8" s="13">
        <v>171</v>
      </c>
      <c r="B8" s="132" t="s">
        <v>423</v>
      </c>
      <c r="C8" s="178" t="s">
        <v>411</v>
      </c>
      <c r="D8" s="174">
        <f t="shared" si="1"/>
        <v>666.645781</v>
      </c>
      <c r="E8" s="111">
        <v>666.645781</v>
      </c>
      <c r="F8" s="111">
        <v>103.613762</v>
      </c>
      <c r="G8" s="175">
        <f t="shared" si="0"/>
        <v>543.395016387881</v>
      </c>
    </row>
    <row r="9" spans="1:7" ht="18.75" customHeight="1">
      <c r="A9" s="13">
        <v>172</v>
      </c>
      <c r="B9" s="132" t="s">
        <v>424</v>
      </c>
      <c r="C9" s="178" t="s">
        <v>411</v>
      </c>
      <c r="D9" s="174">
        <f t="shared" si="1"/>
        <v>799.627827</v>
      </c>
      <c r="E9" s="111">
        <v>799.627827</v>
      </c>
      <c r="F9" s="111">
        <v>150.213361</v>
      </c>
      <c r="G9" s="175">
        <f t="shared" si="0"/>
        <v>432.3280310597671</v>
      </c>
    </row>
    <row r="10" spans="1:7" ht="18.75" customHeight="1">
      <c r="A10" s="13">
        <v>173</v>
      </c>
      <c r="B10" s="132" t="s">
        <v>425</v>
      </c>
      <c r="C10" s="178" t="s">
        <v>411</v>
      </c>
      <c r="D10" s="174">
        <f t="shared" si="1"/>
        <v>106.676349</v>
      </c>
      <c r="E10" s="111">
        <v>106.676349</v>
      </c>
      <c r="F10" s="111">
        <v>206.126406</v>
      </c>
      <c r="G10" s="175">
        <f t="shared" si="0"/>
        <v>-48.247121234918346</v>
      </c>
    </row>
    <row r="11" spans="1:7" ht="18.75" customHeight="1">
      <c r="A11" s="13">
        <v>174</v>
      </c>
      <c r="B11" s="132" t="s">
        <v>426</v>
      </c>
      <c r="C11" s="178" t="s">
        <v>427</v>
      </c>
      <c r="D11" s="174">
        <f t="shared" si="1"/>
        <v>1080.975393</v>
      </c>
      <c r="E11" s="111">
        <v>1080.975393</v>
      </c>
      <c r="F11" s="111">
        <v>762.555255</v>
      </c>
      <c r="G11" s="175">
        <f t="shared" si="0"/>
        <v>41.756992153965285</v>
      </c>
    </row>
    <row r="12" spans="1:7" ht="18.75" customHeight="1">
      <c r="A12" s="13">
        <v>175</v>
      </c>
      <c r="B12" s="132" t="s">
        <v>428</v>
      </c>
      <c r="C12" s="178" t="s">
        <v>429</v>
      </c>
      <c r="D12" s="174">
        <f t="shared" si="1"/>
        <v>221.890165</v>
      </c>
      <c r="E12" s="111">
        <v>221.890165</v>
      </c>
      <c r="F12" s="111">
        <v>95.127112</v>
      </c>
      <c r="G12" s="175">
        <f t="shared" si="0"/>
        <v>133.2564926390281</v>
      </c>
    </row>
    <row r="13" spans="1:7" ht="18.75" customHeight="1">
      <c r="A13" s="13">
        <v>176</v>
      </c>
      <c r="B13" s="132" t="s">
        <v>430</v>
      </c>
      <c r="C13" s="178" t="s">
        <v>429</v>
      </c>
      <c r="D13" s="174">
        <f t="shared" si="1"/>
        <v>0.758235</v>
      </c>
      <c r="E13" s="111">
        <v>0.758235</v>
      </c>
      <c r="F13" s="111">
        <v>165.121371</v>
      </c>
      <c r="G13" s="175">
        <f t="shared" si="0"/>
        <v>-99.54080141449407</v>
      </c>
    </row>
    <row r="14" spans="1:7" ht="18.75" customHeight="1">
      <c r="A14" s="13">
        <v>177</v>
      </c>
      <c r="B14" s="132" t="s">
        <v>431</v>
      </c>
      <c r="C14" s="178" t="s">
        <v>429</v>
      </c>
      <c r="D14" s="174">
        <f t="shared" si="1"/>
        <v>106.407406</v>
      </c>
      <c r="E14" s="111">
        <v>106.407406</v>
      </c>
      <c r="F14" s="111">
        <v>201.538619</v>
      </c>
      <c r="G14" s="175">
        <f t="shared" si="0"/>
        <v>-47.20247338799122</v>
      </c>
    </row>
    <row r="15" spans="1:7" ht="18.75" customHeight="1">
      <c r="A15" s="13">
        <v>178</v>
      </c>
      <c r="B15" s="132" t="s">
        <v>432</v>
      </c>
      <c r="C15" s="178" t="s">
        <v>429</v>
      </c>
      <c r="D15" s="174">
        <f t="shared" si="1"/>
        <v>107.255592</v>
      </c>
      <c r="E15" s="111">
        <v>107.255592</v>
      </c>
      <c r="F15" s="111">
        <v>1229.300367</v>
      </c>
      <c r="G15" s="175">
        <f t="shared" si="0"/>
        <v>-91.27507036691546</v>
      </c>
    </row>
    <row r="16" spans="1:7" ht="18.75" customHeight="1">
      <c r="A16" s="13">
        <v>179</v>
      </c>
      <c r="B16" s="110" t="s">
        <v>433</v>
      </c>
      <c r="C16" s="178" t="s">
        <v>429</v>
      </c>
      <c r="D16" s="174">
        <f t="shared" si="1"/>
        <v>606.287792</v>
      </c>
      <c r="E16" s="111">
        <v>606.287792</v>
      </c>
      <c r="F16" s="111">
        <v>359.680598</v>
      </c>
      <c r="G16" s="175">
        <f t="shared" si="0"/>
        <v>68.56282917990478</v>
      </c>
    </row>
    <row r="17" spans="1:7" ht="18.75" customHeight="1">
      <c r="A17" s="13">
        <v>180</v>
      </c>
      <c r="B17" s="132" t="s">
        <v>434</v>
      </c>
      <c r="C17" s="178" t="s">
        <v>429</v>
      </c>
      <c r="D17" s="174">
        <f t="shared" si="1"/>
        <v>359.726844</v>
      </c>
      <c r="E17" s="111">
        <v>359.726844</v>
      </c>
      <c r="F17" s="111">
        <v>284.42553</v>
      </c>
      <c r="G17" s="175">
        <f t="shared" si="0"/>
        <v>26.474878679139692</v>
      </c>
    </row>
    <row r="18" spans="1:7" ht="18.75" customHeight="1">
      <c r="A18" s="13">
        <v>181</v>
      </c>
      <c r="B18" s="132" t="s">
        <v>435</v>
      </c>
      <c r="C18" s="178" t="s">
        <v>429</v>
      </c>
      <c r="D18" s="174">
        <f t="shared" si="1"/>
        <v>220.089721</v>
      </c>
      <c r="E18" s="111">
        <v>220.089721</v>
      </c>
      <c r="F18" s="111">
        <v>159.683438</v>
      </c>
      <c r="G18" s="175">
        <f t="shared" si="0"/>
        <v>37.82877157241566</v>
      </c>
    </row>
    <row r="19" spans="1:7" ht="18.75" customHeight="1">
      <c r="A19" s="13">
        <v>182</v>
      </c>
      <c r="B19" s="132" t="s">
        <v>436</v>
      </c>
      <c r="C19" s="178" t="s">
        <v>437</v>
      </c>
      <c r="D19" s="174">
        <f t="shared" si="1"/>
        <v>6172.613697</v>
      </c>
      <c r="E19" s="111">
        <v>6172.613697</v>
      </c>
      <c r="F19" s="111">
        <v>5466.741437</v>
      </c>
      <c r="G19" s="175">
        <f t="shared" si="0"/>
        <v>12.912120833491684</v>
      </c>
    </row>
    <row r="20" spans="1:7" ht="18.75" customHeight="1">
      <c r="A20" s="13">
        <v>183</v>
      </c>
      <c r="B20" s="132" t="s">
        <v>438</v>
      </c>
      <c r="C20" s="178" t="s">
        <v>437</v>
      </c>
      <c r="D20" s="174">
        <f t="shared" si="1"/>
        <v>973.428046</v>
      </c>
      <c r="E20" s="111">
        <v>973.428046</v>
      </c>
      <c r="F20" s="111">
        <v>589.189076</v>
      </c>
      <c r="G20" s="175">
        <f t="shared" si="0"/>
        <v>65.21488358348313</v>
      </c>
    </row>
    <row r="21" spans="1:7" ht="18.75" customHeight="1">
      <c r="A21" s="13">
        <v>184</v>
      </c>
      <c r="B21" s="132" t="s">
        <v>439</v>
      </c>
      <c r="C21" s="178" t="s">
        <v>437</v>
      </c>
      <c r="D21" s="174">
        <f t="shared" si="1"/>
        <v>489.732472</v>
      </c>
      <c r="E21" s="111">
        <v>489.732472</v>
      </c>
      <c r="F21" s="111">
        <v>428.618316</v>
      </c>
      <c r="G21" s="175">
        <f t="shared" si="0"/>
        <v>14.258409806266897</v>
      </c>
    </row>
    <row r="22" spans="1:7" ht="18.75" customHeight="1">
      <c r="A22" s="13">
        <v>185</v>
      </c>
      <c r="B22" s="132" t="s">
        <v>440</v>
      </c>
      <c r="C22" s="178" t="s">
        <v>437</v>
      </c>
      <c r="D22" s="174">
        <f t="shared" si="1"/>
        <v>1747.459677</v>
      </c>
      <c r="E22" s="111">
        <v>1747.459677</v>
      </c>
      <c r="F22" s="111">
        <v>865.188005</v>
      </c>
      <c r="G22" s="175">
        <f t="shared" si="0"/>
        <v>101.9745612400163</v>
      </c>
    </row>
    <row r="23" spans="1:7" ht="18.75" customHeight="1">
      <c r="A23" s="13">
        <v>186</v>
      </c>
      <c r="B23" s="132" t="s">
        <v>441</v>
      </c>
      <c r="C23" s="178" t="s">
        <v>437</v>
      </c>
      <c r="D23" s="174">
        <f t="shared" si="1"/>
        <v>473.119436</v>
      </c>
      <c r="E23" s="111">
        <v>473.119436</v>
      </c>
      <c r="F23" s="111">
        <v>550.474901</v>
      </c>
      <c r="G23" s="175">
        <f t="shared" si="0"/>
        <v>-14.05249628265976</v>
      </c>
    </row>
    <row r="24" spans="1:7" ht="18.75" customHeight="1">
      <c r="A24" s="13">
        <v>187</v>
      </c>
      <c r="B24" s="132" t="s">
        <v>442</v>
      </c>
      <c r="C24" s="178" t="s">
        <v>437</v>
      </c>
      <c r="D24" s="174">
        <f t="shared" si="1"/>
        <v>171.790096</v>
      </c>
      <c r="E24" s="111">
        <v>171.790096</v>
      </c>
      <c r="F24" s="111">
        <v>240.324056</v>
      </c>
      <c r="G24" s="175">
        <f aca="true" t="shared" si="2" ref="G24:G39">D24/F24*100-100</f>
        <v>-28.51731164191071</v>
      </c>
    </row>
    <row r="25" spans="1:7" ht="18.75" customHeight="1">
      <c r="A25" s="13">
        <v>188</v>
      </c>
      <c r="B25" s="132" t="s">
        <v>443</v>
      </c>
      <c r="C25" s="178" t="s">
        <v>437</v>
      </c>
      <c r="D25" s="174">
        <f t="shared" si="1"/>
        <v>519.011473</v>
      </c>
      <c r="E25" s="111">
        <v>519.011473</v>
      </c>
      <c r="F25" s="111">
        <v>275.416712</v>
      </c>
      <c r="G25" s="175">
        <f t="shared" si="2"/>
        <v>88.44588958712134</v>
      </c>
    </row>
    <row r="26" spans="1:7" ht="18.75" customHeight="1">
      <c r="A26" s="13">
        <v>189</v>
      </c>
      <c r="B26" s="132" t="s">
        <v>444</v>
      </c>
      <c r="C26" s="178" t="s">
        <v>437</v>
      </c>
      <c r="D26" s="174">
        <f t="shared" si="1"/>
        <v>185.050151</v>
      </c>
      <c r="E26" s="111">
        <v>185.050151</v>
      </c>
      <c r="F26" s="111">
        <v>236.883547</v>
      </c>
      <c r="G26" s="179">
        <f t="shared" si="2"/>
        <v>-21.88138292272363</v>
      </c>
    </row>
    <row r="27" spans="1:7" ht="18.75" customHeight="1">
      <c r="A27" s="13">
        <v>190</v>
      </c>
      <c r="B27" s="132" t="s">
        <v>445</v>
      </c>
      <c r="C27" s="178" t="s">
        <v>437</v>
      </c>
      <c r="D27" s="174">
        <f t="shared" si="1"/>
        <v>205.14625</v>
      </c>
      <c r="E27" s="111">
        <v>205.14625</v>
      </c>
      <c r="F27" s="111">
        <v>124.462903</v>
      </c>
      <c r="G27" s="175">
        <f t="shared" si="2"/>
        <v>64.82521703675835</v>
      </c>
    </row>
    <row r="28" spans="1:7" ht="18.75" customHeight="1">
      <c r="A28" s="13">
        <v>191</v>
      </c>
      <c r="B28" s="132" t="s">
        <v>446</v>
      </c>
      <c r="C28" s="178" t="s">
        <v>437</v>
      </c>
      <c r="D28" s="174">
        <f t="shared" si="1"/>
        <v>113.034215</v>
      </c>
      <c r="E28" s="111">
        <v>113.034215</v>
      </c>
      <c r="F28" s="111">
        <v>174.908822</v>
      </c>
      <c r="G28" s="175">
        <f t="shared" si="2"/>
        <v>-35.37534944921188</v>
      </c>
    </row>
    <row r="29" spans="1:7" ht="18.75" customHeight="1">
      <c r="A29" s="13">
        <v>192</v>
      </c>
      <c r="B29" s="132" t="s">
        <v>447</v>
      </c>
      <c r="C29" s="180" t="s">
        <v>448</v>
      </c>
      <c r="D29" s="174">
        <f t="shared" si="1"/>
        <v>632.829385</v>
      </c>
      <c r="E29" s="111">
        <v>632.829385</v>
      </c>
      <c r="F29" s="111">
        <v>337.184125</v>
      </c>
      <c r="G29" s="175">
        <f t="shared" si="2"/>
        <v>87.68065815672671</v>
      </c>
    </row>
    <row r="30" spans="1:7" ht="18.75" customHeight="1">
      <c r="A30" s="13">
        <v>193</v>
      </c>
      <c r="B30" s="132" t="s">
        <v>449</v>
      </c>
      <c r="C30" s="180" t="s">
        <v>448</v>
      </c>
      <c r="D30" s="174">
        <f t="shared" si="1"/>
        <v>647.345253</v>
      </c>
      <c r="E30" s="111">
        <v>647.345253</v>
      </c>
      <c r="F30" s="111">
        <v>405.070595</v>
      </c>
      <c r="G30" s="175">
        <f t="shared" si="2"/>
        <v>59.81047772672807</v>
      </c>
    </row>
    <row r="31" spans="1:7" ht="18.75" customHeight="1">
      <c r="A31" s="13">
        <v>194</v>
      </c>
      <c r="B31" s="132" t="s">
        <v>450</v>
      </c>
      <c r="C31" s="180" t="s">
        <v>448</v>
      </c>
      <c r="D31" s="174">
        <f t="shared" si="1"/>
        <v>184.358638</v>
      </c>
      <c r="E31" s="111">
        <v>184.358638</v>
      </c>
      <c r="F31" s="111">
        <v>171.772197</v>
      </c>
      <c r="G31" s="175">
        <f t="shared" si="2"/>
        <v>7.3274029323849135</v>
      </c>
    </row>
    <row r="32" spans="1:7" ht="18.75" customHeight="1">
      <c r="A32" s="13">
        <v>195</v>
      </c>
      <c r="B32" s="132" t="s">
        <v>451</v>
      </c>
      <c r="C32" s="180" t="s">
        <v>448</v>
      </c>
      <c r="D32" s="174">
        <f t="shared" si="1"/>
        <v>856.908349</v>
      </c>
      <c r="E32" s="111">
        <v>856.908349</v>
      </c>
      <c r="F32" s="111">
        <v>781.509193</v>
      </c>
      <c r="G32" s="175">
        <f t="shared" si="2"/>
        <v>9.647891115722302</v>
      </c>
    </row>
    <row r="33" spans="1:7" ht="18.75" customHeight="1">
      <c r="A33" s="13">
        <v>196</v>
      </c>
      <c r="B33" s="110" t="s">
        <v>452</v>
      </c>
      <c r="C33" s="180" t="s">
        <v>448</v>
      </c>
      <c r="D33" s="174">
        <f t="shared" si="1"/>
        <v>134.93153</v>
      </c>
      <c r="E33" s="144">
        <v>134.93153</v>
      </c>
      <c r="F33" s="111">
        <v>155.406464</v>
      </c>
      <c r="G33" s="175">
        <f t="shared" si="2"/>
        <v>-13.175085175350233</v>
      </c>
    </row>
    <row r="34" spans="1:8" ht="18" customHeight="1">
      <c r="A34" s="13">
        <v>197</v>
      </c>
      <c r="B34" s="110" t="s">
        <v>453</v>
      </c>
      <c r="C34" s="180" t="s">
        <v>448</v>
      </c>
      <c r="D34" s="174">
        <f t="shared" si="1"/>
        <v>54.698275</v>
      </c>
      <c r="E34" s="144">
        <v>54.698275</v>
      </c>
      <c r="F34" s="111">
        <v>216.233467</v>
      </c>
      <c r="G34" s="175">
        <f t="shared" si="2"/>
        <v>-74.70406604542856</v>
      </c>
      <c r="H34" s="40"/>
    </row>
    <row r="35" spans="1:8" ht="18" customHeight="1">
      <c r="A35" s="13">
        <v>198</v>
      </c>
      <c r="B35" s="132" t="s">
        <v>454</v>
      </c>
      <c r="C35" s="180" t="s">
        <v>448</v>
      </c>
      <c r="D35" s="174">
        <f t="shared" si="1"/>
        <v>340.248942</v>
      </c>
      <c r="E35" s="111">
        <v>340.248942</v>
      </c>
      <c r="F35" s="111">
        <v>-190.460236</v>
      </c>
      <c r="G35" s="175"/>
      <c r="H35" s="40"/>
    </row>
    <row r="36" spans="1:8" ht="18" customHeight="1">
      <c r="A36" s="13">
        <v>199</v>
      </c>
      <c r="B36" s="132" t="s">
        <v>455</v>
      </c>
      <c r="C36" s="180" t="s">
        <v>456</v>
      </c>
      <c r="D36" s="174">
        <f t="shared" si="1"/>
        <v>571.014541</v>
      </c>
      <c r="E36" s="111">
        <v>571.014541</v>
      </c>
      <c r="F36" s="111">
        <v>414.292575</v>
      </c>
      <c r="G36" s="175">
        <f t="shared" si="2"/>
        <v>37.828813610767696</v>
      </c>
      <c r="H36" s="40"/>
    </row>
    <row r="37" spans="1:8" ht="18" customHeight="1">
      <c r="A37" s="13">
        <v>200</v>
      </c>
      <c r="B37" s="132" t="s">
        <v>457</v>
      </c>
      <c r="C37" s="180" t="s">
        <v>456</v>
      </c>
      <c r="D37" s="174">
        <f t="shared" si="1"/>
        <v>121.252468</v>
      </c>
      <c r="E37" s="111">
        <v>121.252468</v>
      </c>
      <c r="F37" s="111">
        <v>399.850417</v>
      </c>
      <c r="G37" s="175">
        <f t="shared" si="2"/>
        <v>-69.67554294184967</v>
      </c>
      <c r="H37" s="40"/>
    </row>
    <row r="38" spans="1:8" ht="18" customHeight="1">
      <c r="A38" s="13">
        <v>201</v>
      </c>
      <c r="B38" s="132" t="s">
        <v>458</v>
      </c>
      <c r="C38" s="180" t="s">
        <v>456</v>
      </c>
      <c r="D38" s="174">
        <f t="shared" si="1"/>
        <v>482.616214</v>
      </c>
      <c r="E38" s="111">
        <v>482.616214</v>
      </c>
      <c r="F38" s="111">
        <v>156.865029</v>
      </c>
      <c r="G38" s="175">
        <f t="shared" si="2"/>
        <v>207.66335688498168</v>
      </c>
      <c r="H38" s="40"/>
    </row>
    <row r="39" spans="1:8" ht="18" customHeight="1">
      <c r="A39" s="13">
        <v>202</v>
      </c>
      <c r="B39" s="132" t="s">
        <v>459</v>
      </c>
      <c r="C39" s="180" t="s">
        <v>456</v>
      </c>
      <c r="D39" s="174">
        <f t="shared" si="1"/>
        <v>201.001188</v>
      </c>
      <c r="E39" s="111">
        <v>201.001188</v>
      </c>
      <c r="F39" s="111">
        <v>178.103612</v>
      </c>
      <c r="G39" s="175">
        <f t="shared" si="2"/>
        <v>12.856323205842685</v>
      </c>
      <c r="H39" s="40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1">
      <selection activeCell="J34" sqref="J34"/>
    </sheetView>
  </sheetViews>
  <sheetFormatPr defaultColWidth="9.00390625" defaultRowHeight="14.25"/>
  <cols>
    <col min="1" max="1" width="5.75390625" style="0" customWidth="1"/>
    <col min="2" max="2" width="21.625" style="0" customWidth="1"/>
    <col min="3" max="3" width="6.125" style="0" customWidth="1"/>
    <col min="4" max="4" width="6.75390625" style="7" customWidth="1"/>
    <col min="5" max="6" width="7.625" style="7" customWidth="1"/>
    <col min="7" max="7" width="7.625" style="0" customWidth="1"/>
  </cols>
  <sheetData>
    <row r="1" spans="1:8" ht="20.25" customHeight="1">
      <c r="A1" s="165"/>
      <c r="B1" s="36" t="s">
        <v>460</v>
      </c>
      <c r="C1" s="36"/>
      <c r="D1" s="145"/>
      <c r="E1" s="145"/>
      <c r="F1" s="145"/>
      <c r="G1" s="36"/>
      <c r="H1" s="40"/>
    </row>
    <row r="2" spans="1:8" ht="20.25" customHeight="1">
      <c r="A2" s="166" t="s">
        <v>23</v>
      </c>
      <c r="B2" s="166"/>
      <c r="C2" s="167"/>
      <c r="D2" s="125"/>
      <c r="E2" s="125"/>
      <c r="F2" s="125"/>
      <c r="G2" s="125"/>
      <c r="H2" s="40"/>
    </row>
    <row r="3" spans="1:8" ht="18" customHeight="1">
      <c r="A3" s="168" t="s">
        <v>259</v>
      </c>
      <c r="B3" s="48" t="s">
        <v>218</v>
      </c>
      <c r="C3" s="169" t="s">
        <v>260</v>
      </c>
      <c r="D3" s="170" t="s">
        <v>220</v>
      </c>
      <c r="E3" s="146"/>
      <c r="F3" s="139" t="s">
        <v>28</v>
      </c>
      <c r="G3" s="139" t="s">
        <v>221</v>
      </c>
      <c r="H3" s="40"/>
    </row>
    <row r="4" spans="1:8" ht="18" customHeight="1">
      <c r="A4" s="171"/>
      <c r="B4" s="52"/>
      <c r="C4" s="172"/>
      <c r="D4" s="173" t="s">
        <v>143</v>
      </c>
      <c r="E4" s="147" t="s">
        <v>144</v>
      </c>
      <c r="F4" s="140"/>
      <c r="G4" s="140"/>
      <c r="H4" s="40"/>
    </row>
    <row r="5" spans="1:8" ht="18" customHeight="1">
      <c r="A5" s="13">
        <v>203</v>
      </c>
      <c r="B5" s="132" t="s">
        <v>461</v>
      </c>
      <c r="C5" s="138" t="s">
        <v>456</v>
      </c>
      <c r="D5" s="174">
        <f>SUM(E5:E5)</f>
        <v>349.686202</v>
      </c>
      <c r="E5" s="111">
        <v>349.686202</v>
      </c>
      <c r="F5" s="111">
        <v>203.574115</v>
      </c>
      <c r="G5" s="175">
        <f aca="true" t="shared" si="0" ref="G5:G40">D5/F5*100-100</f>
        <v>71.77341136912224</v>
      </c>
      <c r="H5" s="40"/>
    </row>
    <row r="6" spans="1:8" ht="18" customHeight="1">
      <c r="A6" s="13">
        <v>204</v>
      </c>
      <c r="B6" s="132" t="s">
        <v>462</v>
      </c>
      <c r="C6" s="138" t="s">
        <v>456</v>
      </c>
      <c r="D6" s="174">
        <f aca="true" t="shared" si="1" ref="D6:D39">SUM(E6:E6)</f>
        <v>144.858959</v>
      </c>
      <c r="E6" s="111">
        <v>144.858959</v>
      </c>
      <c r="F6" s="111">
        <v>123.733007</v>
      </c>
      <c r="G6" s="175">
        <f t="shared" si="0"/>
        <v>17.073820892431726</v>
      </c>
      <c r="H6" s="40"/>
    </row>
    <row r="7" spans="1:8" ht="18" customHeight="1">
      <c r="A7" s="13">
        <v>205</v>
      </c>
      <c r="B7" s="132" t="s">
        <v>463</v>
      </c>
      <c r="C7" s="138" t="s">
        <v>456</v>
      </c>
      <c r="D7" s="174">
        <f t="shared" si="1"/>
        <v>192.451191</v>
      </c>
      <c r="E7" s="111">
        <v>192.451191</v>
      </c>
      <c r="F7" s="111">
        <v>576.875779</v>
      </c>
      <c r="G7" s="175">
        <f t="shared" si="0"/>
        <v>-66.63905852771121</v>
      </c>
      <c r="H7" s="40"/>
    </row>
    <row r="8" spans="1:8" ht="18" customHeight="1">
      <c r="A8" s="13">
        <v>206</v>
      </c>
      <c r="B8" s="132" t="s">
        <v>464</v>
      </c>
      <c r="C8" s="138" t="s">
        <v>456</v>
      </c>
      <c r="D8" s="174">
        <f t="shared" si="1"/>
        <v>365.704462</v>
      </c>
      <c r="E8" s="111">
        <v>365.704462</v>
      </c>
      <c r="F8" s="111">
        <v>459.367124</v>
      </c>
      <c r="G8" s="175">
        <f t="shared" si="0"/>
        <v>-20.389500490244046</v>
      </c>
      <c r="H8" s="40"/>
    </row>
    <row r="9" spans="1:8" ht="18" customHeight="1">
      <c r="A9" s="13">
        <v>207</v>
      </c>
      <c r="B9" s="132" t="s">
        <v>465</v>
      </c>
      <c r="C9" s="138" t="s">
        <v>456</v>
      </c>
      <c r="D9" s="174">
        <f t="shared" si="1"/>
        <v>191.1316</v>
      </c>
      <c r="E9" s="111">
        <v>191.1316</v>
      </c>
      <c r="F9" s="111">
        <v>154.474153</v>
      </c>
      <c r="G9" s="175">
        <f t="shared" si="0"/>
        <v>23.730472890179882</v>
      </c>
      <c r="H9" s="40"/>
    </row>
    <row r="10" spans="1:8" ht="18" customHeight="1">
      <c r="A10" s="13">
        <v>208</v>
      </c>
      <c r="B10" s="132" t="s">
        <v>466</v>
      </c>
      <c r="C10" s="138" t="s">
        <v>456</v>
      </c>
      <c r="D10" s="174">
        <f t="shared" si="1"/>
        <v>183.319077</v>
      </c>
      <c r="E10" s="111">
        <v>183.319077</v>
      </c>
      <c r="F10" s="111">
        <v>141.599777</v>
      </c>
      <c r="G10" s="175">
        <f t="shared" si="0"/>
        <v>29.462828885669808</v>
      </c>
      <c r="H10" s="40"/>
    </row>
    <row r="11" spans="1:8" ht="18" customHeight="1">
      <c r="A11" s="13">
        <v>209</v>
      </c>
      <c r="B11" s="132" t="s">
        <v>467</v>
      </c>
      <c r="C11" s="138" t="s">
        <v>456</v>
      </c>
      <c r="D11" s="174">
        <f t="shared" si="1"/>
        <v>121.418868</v>
      </c>
      <c r="E11" s="111">
        <v>121.418868</v>
      </c>
      <c r="F11" s="111">
        <v>76.428553</v>
      </c>
      <c r="G11" s="175">
        <f t="shared" si="0"/>
        <v>58.8658469041014</v>
      </c>
      <c r="H11" s="40"/>
    </row>
    <row r="12" spans="1:8" ht="18" customHeight="1">
      <c r="A12" s="13">
        <v>210</v>
      </c>
      <c r="B12" s="132" t="s">
        <v>468</v>
      </c>
      <c r="C12" s="138" t="s">
        <v>456</v>
      </c>
      <c r="D12" s="174">
        <f t="shared" si="1"/>
        <v>204.691806</v>
      </c>
      <c r="E12" s="111">
        <v>204.691806</v>
      </c>
      <c r="F12" s="111">
        <v>529.009508</v>
      </c>
      <c r="G12" s="175">
        <f t="shared" si="0"/>
        <v>-61.306592243706895</v>
      </c>
      <c r="H12" s="40"/>
    </row>
    <row r="13" spans="1:8" ht="18" customHeight="1">
      <c r="A13" s="13">
        <v>211</v>
      </c>
      <c r="B13" s="132" t="s">
        <v>469</v>
      </c>
      <c r="C13" s="138" t="s">
        <v>456</v>
      </c>
      <c r="D13" s="174">
        <f t="shared" si="1"/>
        <v>863.928843</v>
      </c>
      <c r="E13" s="111">
        <v>863.928843</v>
      </c>
      <c r="F13" s="111">
        <v>728.454328</v>
      </c>
      <c r="G13" s="175">
        <f t="shared" si="0"/>
        <v>18.597530386283864</v>
      </c>
      <c r="H13" s="40"/>
    </row>
    <row r="14" spans="1:8" ht="18" customHeight="1">
      <c r="A14" s="13">
        <v>212</v>
      </c>
      <c r="B14" s="132" t="s">
        <v>470</v>
      </c>
      <c r="C14" s="138" t="s">
        <v>456</v>
      </c>
      <c r="D14" s="174">
        <f t="shared" si="1"/>
        <v>250.433424</v>
      </c>
      <c r="E14" s="111">
        <v>250.433424</v>
      </c>
      <c r="F14" s="111">
        <v>648.213489</v>
      </c>
      <c r="G14" s="175">
        <f t="shared" si="0"/>
        <v>-61.36559509331654</v>
      </c>
      <c r="H14" s="40"/>
    </row>
    <row r="15" spans="1:8" ht="18" customHeight="1">
      <c r="A15" s="13">
        <v>213</v>
      </c>
      <c r="B15" s="132" t="s">
        <v>471</v>
      </c>
      <c r="C15" s="138" t="s">
        <v>456</v>
      </c>
      <c r="D15" s="174">
        <f t="shared" si="1"/>
        <v>101.623462</v>
      </c>
      <c r="E15" s="111">
        <v>101.623462</v>
      </c>
      <c r="F15" s="111">
        <v>253.140914</v>
      </c>
      <c r="G15" s="175">
        <f t="shared" si="0"/>
        <v>-59.85498337894126</v>
      </c>
      <c r="H15" s="40"/>
    </row>
    <row r="16" spans="1:8" ht="18" customHeight="1">
      <c r="A16" s="13">
        <v>214</v>
      </c>
      <c r="B16" s="132" t="s">
        <v>472</v>
      </c>
      <c r="C16" s="138" t="s">
        <v>456</v>
      </c>
      <c r="D16" s="174">
        <f t="shared" si="1"/>
        <v>562.07053</v>
      </c>
      <c r="E16" s="111">
        <v>562.07053</v>
      </c>
      <c r="F16" s="111">
        <v>958.772681</v>
      </c>
      <c r="G16" s="175">
        <f t="shared" si="0"/>
        <v>-41.376038226938185</v>
      </c>
      <c r="H16" s="40"/>
    </row>
    <row r="17" spans="1:8" ht="18" customHeight="1">
      <c r="A17" s="13">
        <v>215</v>
      </c>
      <c r="B17" s="132" t="s">
        <v>473</v>
      </c>
      <c r="C17" s="138" t="s">
        <v>456</v>
      </c>
      <c r="D17" s="174">
        <f t="shared" si="1"/>
        <v>283.683534</v>
      </c>
      <c r="E17" s="111">
        <v>283.683534</v>
      </c>
      <c r="F17" s="111">
        <v>386.37935</v>
      </c>
      <c r="G17" s="175">
        <f t="shared" si="0"/>
        <v>-26.57901256886528</v>
      </c>
      <c r="H17" s="40"/>
    </row>
    <row r="18" spans="1:8" ht="18" customHeight="1">
      <c r="A18" s="13">
        <v>216</v>
      </c>
      <c r="B18" s="132" t="s">
        <v>474</v>
      </c>
      <c r="C18" s="138" t="s">
        <v>456</v>
      </c>
      <c r="D18" s="174">
        <f t="shared" si="1"/>
        <v>233.167348</v>
      </c>
      <c r="E18" s="111">
        <v>233.167348</v>
      </c>
      <c r="F18" s="111">
        <v>259.034681</v>
      </c>
      <c r="G18" s="175">
        <f t="shared" si="0"/>
        <v>-9.986050091879378</v>
      </c>
      <c r="H18" s="40"/>
    </row>
    <row r="19" spans="1:8" ht="18" customHeight="1">
      <c r="A19" s="13">
        <v>217</v>
      </c>
      <c r="B19" s="132" t="s">
        <v>475</v>
      </c>
      <c r="C19" s="138" t="s">
        <v>476</v>
      </c>
      <c r="D19" s="174">
        <f t="shared" si="1"/>
        <v>408.112528</v>
      </c>
      <c r="E19" s="111">
        <v>408.112528</v>
      </c>
      <c r="F19" s="111">
        <v>237.717872</v>
      </c>
      <c r="G19" s="175">
        <f t="shared" si="0"/>
        <v>71.6793628373049</v>
      </c>
      <c r="H19" s="40"/>
    </row>
    <row r="20" spans="1:8" ht="18" customHeight="1">
      <c r="A20" s="13">
        <v>218</v>
      </c>
      <c r="B20" s="132" t="s">
        <v>477</v>
      </c>
      <c r="C20" s="138" t="s">
        <v>478</v>
      </c>
      <c r="D20" s="174">
        <f t="shared" si="1"/>
        <v>577.463679</v>
      </c>
      <c r="E20" s="176">
        <v>577.463679</v>
      </c>
      <c r="F20" s="176">
        <v>382.473821</v>
      </c>
      <c r="G20" s="175">
        <f t="shared" si="0"/>
        <v>50.98122990226827</v>
      </c>
      <c r="H20" s="40"/>
    </row>
    <row r="21" spans="1:8" ht="18" customHeight="1">
      <c r="A21" s="13">
        <v>219</v>
      </c>
      <c r="B21" s="132" t="s">
        <v>479</v>
      </c>
      <c r="C21" s="138" t="s">
        <v>478</v>
      </c>
      <c r="D21" s="174">
        <f t="shared" si="1"/>
        <v>511.176257</v>
      </c>
      <c r="E21" s="176">
        <v>511.176257</v>
      </c>
      <c r="F21" s="176">
        <v>286.171677</v>
      </c>
      <c r="G21" s="175">
        <f t="shared" si="0"/>
        <v>78.62573346138655</v>
      </c>
      <c r="H21" s="40"/>
    </row>
    <row r="22" spans="1:8" ht="18" customHeight="1">
      <c r="A22" s="13">
        <v>220</v>
      </c>
      <c r="B22" s="132" t="s">
        <v>480</v>
      </c>
      <c r="C22" s="138" t="s">
        <v>478</v>
      </c>
      <c r="D22" s="174">
        <f t="shared" si="1"/>
        <v>2980.463434</v>
      </c>
      <c r="E22" s="176">
        <v>2980.463434</v>
      </c>
      <c r="F22" s="176">
        <v>1179.548466</v>
      </c>
      <c r="G22" s="175">
        <f t="shared" si="0"/>
        <v>152.67833581329077</v>
      </c>
      <c r="H22" s="40"/>
    </row>
    <row r="23" spans="1:8" ht="18" customHeight="1">
      <c r="A23" s="13">
        <v>221</v>
      </c>
      <c r="B23" s="132" t="s">
        <v>481</v>
      </c>
      <c r="C23" s="138" t="s">
        <v>478</v>
      </c>
      <c r="D23" s="174">
        <f t="shared" si="1"/>
        <v>273.720122</v>
      </c>
      <c r="E23" s="176">
        <v>273.720122</v>
      </c>
      <c r="F23" s="176">
        <v>952.445407</v>
      </c>
      <c r="G23" s="175">
        <f t="shared" si="0"/>
        <v>-71.26133214688284</v>
      </c>
      <c r="H23" s="40"/>
    </row>
    <row r="24" spans="1:8" ht="18" customHeight="1">
      <c r="A24" s="13">
        <v>222</v>
      </c>
      <c r="B24" s="132" t="s">
        <v>482</v>
      </c>
      <c r="C24" s="138" t="s">
        <v>478</v>
      </c>
      <c r="D24" s="174">
        <f t="shared" si="1"/>
        <v>0.210227</v>
      </c>
      <c r="E24" s="176">
        <v>0.210227</v>
      </c>
      <c r="F24" s="176">
        <v>223.097372</v>
      </c>
      <c r="G24" s="175"/>
      <c r="H24" s="40"/>
    </row>
    <row r="25" spans="1:8" ht="18" customHeight="1">
      <c r="A25" s="13">
        <v>223</v>
      </c>
      <c r="B25" s="132" t="s">
        <v>483</v>
      </c>
      <c r="C25" s="138" t="s">
        <v>478</v>
      </c>
      <c r="D25" s="174">
        <f t="shared" si="1"/>
        <v>358.984669</v>
      </c>
      <c r="E25" s="176">
        <v>358.984669</v>
      </c>
      <c r="F25" s="176">
        <v>221.401952</v>
      </c>
      <c r="G25" s="175">
        <f t="shared" si="0"/>
        <v>62.14160072084641</v>
      </c>
      <c r="H25" s="40"/>
    </row>
    <row r="26" spans="1:8" ht="18" customHeight="1">
      <c r="A26" s="13">
        <v>224</v>
      </c>
      <c r="B26" s="132" t="s">
        <v>484</v>
      </c>
      <c r="C26" s="138" t="s">
        <v>478</v>
      </c>
      <c r="D26" s="174">
        <f t="shared" si="1"/>
        <v>534.916443</v>
      </c>
      <c r="E26" s="176">
        <v>534.916443</v>
      </c>
      <c r="F26" s="176">
        <v>243.101607</v>
      </c>
      <c r="G26" s="175">
        <f t="shared" si="0"/>
        <v>120.03821760010004</v>
      </c>
      <c r="H26" s="40"/>
    </row>
    <row r="27" spans="1:7" ht="18.75" customHeight="1">
      <c r="A27" s="13">
        <v>225</v>
      </c>
      <c r="B27" s="132" t="s">
        <v>485</v>
      </c>
      <c r="C27" s="138" t="s">
        <v>478</v>
      </c>
      <c r="D27" s="174">
        <f t="shared" si="1"/>
        <v>324.915352</v>
      </c>
      <c r="E27" s="176">
        <v>324.915352</v>
      </c>
      <c r="F27" s="176">
        <v>216.390694</v>
      </c>
      <c r="G27" s="175">
        <f t="shared" si="0"/>
        <v>50.15218353151545</v>
      </c>
    </row>
    <row r="28" spans="1:7" ht="18.75" customHeight="1">
      <c r="A28" s="13">
        <v>226</v>
      </c>
      <c r="B28" s="132" t="s">
        <v>486</v>
      </c>
      <c r="C28" s="138" t="s">
        <v>478</v>
      </c>
      <c r="D28" s="174">
        <f t="shared" si="1"/>
        <v>581.676985</v>
      </c>
      <c r="E28" s="176">
        <v>581.676985</v>
      </c>
      <c r="F28" s="176">
        <v>377.88116</v>
      </c>
      <c r="G28" s="175">
        <f t="shared" si="0"/>
        <v>53.931194929114724</v>
      </c>
    </row>
    <row r="29" spans="1:7" ht="18.75" customHeight="1">
      <c r="A29" s="13">
        <v>227</v>
      </c>
      <c r="B29" s="132" t="s">
        <v>487</v>
      </c>
      <c r="C29" s="138" t="s">
        <v>478</v>
      </c>
      <c r="D29" s="174">
        <f t="shared" si="1"/>
        <v>408.810861</v>
      </c>
      <c r="E29" s="176">
        <v>408.810861</v>
      </c>
      <c r="F29" s="176">
        <v>341.360451</v>
      </c>
      <c r="G29" s="175">
        <f t="shared" si="0"/>
        <v>19.759292502223673</v>
      </c>
    </row>
    <row r="30" spans="1:7" ht="18.75" customHeight="1">
      <c r="A30" s="13">
        <v>228</v>
      </c>
      <c r="B30" s="132" t="s">
        <v>488</v>
      </c>
      <c r="C30" s="138" t="s">
        <v>478</v>
      </c>
      <c r="D30" s="174">
        <f t="shared" si="1"/>
        <v>448.814011</v>
      </c>
      <c r="E30" s="176">
        <v>448.814011</v>
      </c>
      <c r="F30" s="176">
        <v>359.080015</v>
      </c>
      <c r="G30" s="175">
        <f t="shared" si="0"/>
        <v>24.989972221093964</v>
      </c>
    </row>
    <row r="31" spans="1:7" ht="18.75" customHeight="1">
      <c r="A31" s="13">
        <v>229</v>
      </c>
      <c r="B31" s="132" t="s">
        <v>489</v>
      </c>
      <c r="C31" s="138" t="s">
        <v>478</v>
      </c>
      <c r="D31" s="174">
        <f t="shared" si="1"/>
        <v>121.329854</v>
      </c>
      <c r="E31" s="176">
        <v>121.329854</v>
      </c>
      <c r="F31" s="176">
        <v>145.405074</v>
      </c>
      <c r="G31" s="175">
        <f t="shared" si="0"/>
        <v>-16.557345172149923</v>
      </c>
    </row>
    <row r="32" spans="1:8" ht="18" customHeight="1">
      <c r="A32" s="13"/>
      <c r="B32" s="138"/>
      <c r="C32" s="138"/>
      <c r="D32" s="174">
        <f t="shared" si="1"/>
        <v>0</v>
      </c>
      <c r="E32" s="177"/>
      <c r="F32" s="177"/>
      <c r="G32" s="175" t="e">
        <f t="shared" si="0"/>
        <v>#DIV/0!</v>
      </c>
      <c r="H32" s="40"/>
    </row>
    <row r="33" spans="1:8" ht="18" customHeight="1">
      <c r="A33" s="13"/>
      <c r="B33" s="138"/>
      <c r="C33" s="138"/>
      <c r="D33" s="174">
        <f t="shared" si="1"/>
        <v>0</v>
      </c>
      <c r="E33" s="141"/>
      <c r="F33" s="177"/>
      <c r="G33" s="175" t="e">
        <f t="shared" si="0"/>
        <v>#DIV/0!</v>
      </c>
      <c r="H33" s="40"/>
    </row>
    <row r="34" spans="1:8" ht="18" customHeight="1">
      <c r="A34" s="13"/>
      <c r="B34" s="138"/>
      <c r="C34" s="138"/>
      <c r="D34" s="174">
        <f t="shared" si="1"/>
        <v>0</v>
      </c>
      <c r="E34" s="141"/>
      <c r="F34" s="177"/>
      <c r="G34" s="175" t="e">
        <f t="shared" si="0"/>
        <v>#DIV/0!</v>
      </c>
      <c r="H34" s="40"/>
    </row>
    <row r="35" spans="1:8" ht="18" customHeight="1">
      <c r="A35" s="13"/>
      <c r="B35" s="138"/>
      <c r="C35" s="138"/>
      <c r="D35" s="174">
        <f t="shared" si="1"/>
        <v>0</v>
      </c>
      <c r="E35" s="141"/>
      <c r="F35" s="177"/>
      <c r="G35" s="175" t="e">
        <f t="shared" si="0"/>
        <v>#DIV/0!</v>
      </c>
      <c r="H35" s="40"/>
    </row>
    <row r="36" spans="1:8" ht="18" customHeight="1">
      <c r="A36" s="13"/>
      <c r="B36" s="110"/>
      <c r="C36" s="110"/>
      <c r="D36" s="174">
        <f t="shared" si="1"/>
        <v>0</v>
      </c>
      <c r="E36" s="141"/>
      <c r="F36" s="177"/>
      <c r="G36" s="175" t="e">
        <f t="shared" si="0"/>
        <v>#DIV/0!</v>
      </c>
      <c r="H36" s="40"/>
    </row>
    <row r="37" spans="1:8" ht="18" customHeight="1">
      <c r="A37" s="13"/>
      <c r="B37" s="138"/>
      <c r="C37" s="138"/>
      <c r="D37" s="174">
        <f t="shared" si="1"/>
        <v>0</v>
      </c>
      <c r="E37" s="141"/>
      <c r="F37" s="141"/>
      <c r="G37" s="175" t="e">
        <f t="shared" si="0"/>
        <v>#DIV/0!</v>
      </c>
      <c r="H37" s="40"/>
    </row>
    <row r="38" spans="1:8" ht="18" customHeight="1">
      <c r="A38" s="13"/>
      <c r="B38" s="138"/>
      <c r="C38" s="138"/>
      <c r="D38" s="174">
        <f t="shared" si="1"/>
        <v>0</v>
      </c>
      <c r="E38" s="141"/>
      <c r="F38" s="141"/>
      <c r="G38" s="175" t="e">
        <f t="shared" si="0"/>
        <v>#DIV/0!</v>
      </c>
      <c r="H38" s="40"/>
    </row>
    <row r="39" spans="1:8" ht="18" customHeight="1">
      <c r="A39" s="13"/>
      <c r="B39" s="138"/>
      <c r="C39" s="138"/>
      <c r="D39" s="174">
        <f t="shared" si="1"/>
        <v>0</v>
      </c>
      <c r="E39" s="141"/>
      <c r="F39" s="177"/>
      <c r="G39" s="175" t="e">
        <f t="shared" si="0"/>
        <v>#DIV/0!</v>
      </c>
      <c r="H39" s="40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H11" sqref="H11"/>
    </sheetView>
  </sheetViews>
  <sheetFormatPr defaultColWidth="9.00390625" defaultRowHeight="14.25"/>
  <cols>
    <col min="1" max="1" width="5.75390625" style="0" customWidth="1"/>
    <col min="2" max="2" width="23.625" style="0" customWidth="1"/>
    <col min="3" max="3" width="9.50390625" style="0" bestFit="1" customWidth="1"/>
    <col min="4" max="5" width="9.625" style="0" bestFit="1" customWidth="1"/>
  </cols>
  <sheetData>
    <row r="1" spans="1:6" ht="20.25" customHeight="1">
      <c r="A1" s="38"/>
      <c r="B1" s="36" t="s">
        <v>490</v>
      </c>
      <c r="C1" s="36"/>
      <c r="D1" s="36"/>
      <c r="E1" s="36"/>
      <c r="F1" s="36"/>
    </row>
    <row r="2" spans="1:6" ht="20.25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0.25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0.25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20.25" customHeight="1">
      <c r="A5" s="128"/>
      <c r="B5" s="155" t="s">
        <v>222</v>
      </c>
      <c r="C5" s="156">
        <f>D5</f>
        <v>202658.72950099997</v>
      </c>
      <c r="D5" s="156">
        <f>D6+D19+D27+'分行业2'!D18+'分行业3'!D17+'分行业3'!D25+'分行业4'!D13+'分行业4'!D21+'分行业4'!D32+'分行业5'!D6+'分行业5'!D12+'分行业6'!D28+'分行业8'!D17</f>
        <v>202658.72950099997</v>
      </c>
      <c r="E5" s="156">
        <f>E6+E19+E27+'分行业2'!E18+'分行业3'!E17+'分行业3'!E25+'分行业4'!E13+'分行业4'!E21+'分行业4'!E32+'分行业5'!E6+'分行业5'!E12+'分行业6'!E28+'分行业8'!E17</f>
        <v>198897.91620699997</v>
      </c>
      <c r="F5" s="156">
        <f aca="true" t="shared" si="0" ref="F5:F18">C5/E5*100-100</f>
        <v>1.8908258898429011</v>
      </c>
    </row>
    <row r="6" spans="1:6" ht="20.25" customHeight="1">
      <c r="A6" s="157"/>
      <c r="B6" s="158" t="s">
        <v>491</v>
      </c>
      <c r="C6" s="156">
        <f aca="true" t="shared" si="1" ref="C6:C18">SUM(D6)</f>
        <v>11437.856657</v>
      </c>
      <c r="D6" s="156">
        <f>SUM(D8:D18)</f>
        <v>11437.856657</v>
      </c>
      <c r="E6" s="156">
        <f>SUM(E8:E18)</f>
        <v>6889.404400000001</v>
      </c>
      <c r="F6" s="156">
        <f t="shared" si="0"/>
        <v>66.0209793607122</v>
      </c>
    </row>
    <row r="7" spans="1:6" ht="20.25" customHeight="1">
      <c r="A7" s="157">
        <v>1</v>
      </c>
      <c r="B7" s="159" t="s">
        <v>492</v>
      </c>
      <c r="C7" s="156">
        <f t="shared" si="1"/>
        <v>4996.914464</v>
      </c>
      <c r="D7" s="156">
        <f>SUM(D8:D11)</f>
        <v>4996.914464</v>
      </c>
      <c r="E7" s="156">
        <f>SUM(E8:E11)</f>
        <v>3996.563704</v>
      </c>
      <c r="F7" s="156">
        <f t="shared" si="0"/>
        <v>25.030271855764227</v>
      </c>
    </row>
    <row r="8" spans="1:6" ht="20.25" customHeight="1">
      <c r="A8" s="157"/>
      <c r="B8" s="160" t="s">
        <v>226</v>
      </c>
      <c r="C8" s="156">
        <f t="shared" si="1"/>
        <v>1332.512999</v>
      </c>
      <c r="D8" s="111">
        <v>1332.512999</v>
      </c>
      <c r="E8" s="111">
        <v>1524.042807</v>
      </c>
      <c r="F8" s="133">
        <f t="shared" si="0"/>
        <v>-12.567219708022279</v>
      </c>
    </row>
    <row r="9" spans="1:6" ht="20.25" customHeight="1">
      <c r="A9" s="135"/>
      <c r="B9" s="160" t="s">
        <v>227</v>
      </c>
      <c r="C9" s="156">
        <f t="shared" si="1"/>
        <v>1256.85655</v>
      </c>
      <c r="D9" s="111">
        <v>1256.85655</v>
      </c>
      <c r="E9" s="111">
        <v>951.514977</v>
      </c>
      <c r="F9" s="133">
        <f t="shared" si="0"/>
        <v>32.09004381231088</v>
      </c>
    </row>
    <row r="10" spans="1:6" ht="20.25" customHeight="1">
      <c r="A10" s="135"/>
      <c r="B10" s="160" t="s">
        <v>228</v>
      </c>
      <c r="C10" s="156">
        <f t="shared" si="1"/>
        <v>1161.88579</v>
      </c>
      <c r="D10" s="111">
        <v>1161.88579</v>
      </c>
      <c r="E10" s="111">
        <v>936.491293</v>
      </c>
      <c r="F10" s="133">
        <f t="shared" si="0"/>
        <v>24.067975717954695</v>
      </c>
    </row>
    <row r="11" spans="1:6" ht="20.25" customHeight="1">
      <c r="A11" s="135"/>
      <c r="B11" s="160" t="s">
        <v>229</v>
      </c>
      <c r="C11" s="156">
        <f t="shared" si="1"/>
        <v>1245.659125</v>
      </c>
      <c r="D11" s="111">
        <v>1245.659125</v>
      </c>
      <c r="E11" s="111">
        <v>584.514627</v>
      </c>
      <c r="F11" s="133">
        <f t="shared" si="0"/>
        <v>113.11000058173047</v>
      </c>
    </row>
    <row r="12" spans="1:6" ht="20.25" customHeight="1">
      <c r="A12" s="135">
        <v>2</v>
      </c>
      <c r="B12" s="132" t="s">
        <v>230</v>
      </c>
      <c r="C12" s="156">
        <f t="shared" si="1"/>
        <v>3699.470608</v>
      </c>
      <c r="D12" s="111">
        <v>3699.470608</v>
      </c>
      <c r="E12" s="111">
        <v>1171.692957</v>
      </c>
      <c r="F12" s="133">
        <f t="shared" si="0"/>
        <v>215.73720622782577</v>
      </c>
    </row>
    <row r="13" spans="1:6" ht="20.25" customHeight="1">
      <c r="A13" s="135">
        <v>3</v>
      </c>
      <c r="B13" s="132" t="s">
        <v>455</v>
      </c>
      <c r="C13" s="156">
        <f t="shared" si="1"/>
        <v>571.014541</v>
      </c>
      <c r="D13" s="111">
        <v>571.014541</v>
      </c>
      <c r="E13" s="111">
        <v>414.292575</v>
      </c>
      <c r="F13" s="133">
        <f t="shared" si="0"/>
        <v>37.828813610767696</v>
      </c>
    </row>
    <row r="14" spans="1:6" ht="20.25" customHeight="1">
      <c r="A14" s="135">
        <v>4</v>
      </c>
      <c r="B14" s="132" t="s">
        <v>372</v>
      </c>
      <c r="C14" s="156">
        <f t="shared" si="1"/>
        <v>579.89264</v>
      </c>
      <c r="D14" s="111">
        <v>579.89264</v>
      </c>
      <c r="E14" s="111">
        <v>302.087658</v>
      </c>
      <c r="F14" s="133">
        <f t="shared" si="0"/>
        <v>91.96171198758475</v>
      </c>
    </row>
    <row r="15" spans="1:6" ht="20.25" customHeight="1">
      <c r="A15" s="135">
        <v>5</v>
      </c>
      <c r="B15" s="132" t="s">
        <v>231</v>
      </c>
      <c r="C15" s="156">
        <f t="shared" si="1"/>
        <v>51.570799</v>
      </c>
      <c r="D15" s="111">
        <v>51.570799</v>
      </c>
      <c r="E15" s="111">
        <v>362.628752</v>
      </c>
      <c r="F15" s="133">
        <f t="shared" si="0"/>
        <v>-85.77862380862729</v>
      </c>
    </row>
    <row r="16" spans="1:6" ht="20.25" customHeight="1">
      <c r="A16" s="135">
        <v>6</v>
      </c>
      <c r="B16" s="132" t="s">
        <v>232</v>
      </c>
      <c r="C16" s="156">
        <f t="shared" si="1"/>
        <v>673.530105</v>
      </c>
      <c r="D16" s="111">
        <v>673.530105</v>
      </c>
      <c r="E16" s="111">
        <v>267.647638</v>
      </c>
      <c r="F16" s="133">
        <f t="shared" si="0"/>
        <v>151.64806610398708</v>
      </c>
    </row>
    <row r="17" spans="1:6" ht="20.25" customHeight="1">
      <c r="A17" s="135">
        <v>7</v>
      </c>
      <c r="B17" s="132" t="s">
        <v>233</v>
      </c>
      <c r="C17" s="156">
        <f t="shared" si="1"/>
        <v>316.283905</v>
      </c>
      <c r="D17" s="111">
        <v>316.283905</v>
      </c>
      <c r="E17" s="111">
        <v>139.127762</v>
      </c>
      <c r="F17" s="133">
        <f t="shared" si="0"/>
        <v>127.33342393590723</v>
      </c>
    </row>
    <row r="18" spans="1:6" ht="20.25" customHeight="1">
      <c r="A18" s="135">
        <v>8</v>
      </c>
      <c r="B18" s="132" t="s">
        <v>234</v>
      </c>
      <c r="C18" s="156">
        <f t="shared" si="1"/>
        <v>549.179595</v>
      </c>
      <c r="D18" s="111">
        <v>549.179595</v>
      </c>
      <c r="E18" s="111">
        <v>235.363354</v>
      </c>
      <c r="F18" s="133">
        <f t="shared" si="0"/>
        <v>133.33266868724175</v>
      </c>
    </row>
    <row r="19" spans="1:6" ht="20.25" customHeight="1">
      <c r="A19" s="161"/>
      <c r="B19" s="158" t="s">
        <v>493</v>
      </c>
      <c r="C19" s="156">
        <f aca="true" t="shared" si="2" ref="C19:C37">SUM(D19)</f>
        <v>18308.408476000004</v>
      </c>
      <c r="D19" s="162">
        <f>SUM(D20:D26)</f>
        <v>18308.408476000004</v>
      </c>
      <c r="E19" s="162">
        <f>SUM(E20:E26)</f>
        <v>16415.336639999998</v>
      </c>
      <c r="F19" s="133">
        <f aca="true" t="shared" si="3" ref="F19:F37">C19/E19*100-100</f>
        <v>11.532336360297805</v>
      </c>
    </row>
    <row r="20" spans="1:6" ht="20.25" customHeight="1">
      <c r="A20" s="163">
        <v>9</v>
      </c>
      <c r="B20" s="132" t="s">
        <v>410</v>
      </c>
      <c r="C20" s="156">
        <f t="shared" si="2"/>
        <v>7068.742324</v>
      </c>
      <c r="D20" s="111">
        <v>7068.742324</v>
      </c>
      <c r="E20" s="111">
        <v>6964.960555</v>
      </c>
      <c r="F20" s="133">
        <f t="shared" si="3"/>
        <v>1.4900553733286728</v>
      </c>
    </row>
    <row r="21" spans="1:6" ht="20.25" customHeight="1">
      <c r="A21" s="163">
        <v>10</v>
      </c>
      <c r="B21" s="132" t="s">
        <v>436</v>
      </c>
      <c r="C21" s="156">
        <f t="shared" si="2"/>
        <v>6172.613697</v>
      </c>
      <c r="D21" s="111">
        <v>6172.613697</v>
      </c>
      <c r="E21" s="111">
        <v>5466.741437</v>
      </c>
      <c r="F21" s="133">
        <f t="shared" si="3"/>
        <v>12.912120833491684</v>
      </c>
    </row>
    <row r="22" spans="1:6" ht="20.25" customHeight="1">
      <c r="A22" s="163">
        <v>11</v>
      </c>
      <c r="B22" s="132" t="s">
        <v>398</v>
      </c>
      <c r="C22" s="156">
        <f t="shared" si="2"/>
        <v>1956.161259</v>
      </c>
      <c r="D22" s="111">
        <v>1956.161259</v>
      </c>
      <c r="E22" s="111">
        <v>2116.113959</v>
      </c>
      <c r="F22" s="133">
        <f t="shared" si="3"/>
        <v>-7.5587942378863175</v>
      </c>
    </row>
    <row r="23" spans="1:6" ht="20.25" customHeight="1">
      <c r="A23" s="163">
        <v>12</v>
      </c>
      <c r="B23" s="132" t="s">
        <v>235</v>
      </c>
      <c r="C23" s="156">
        <f t="shared" si="2"/>
        <v>1255.80971</v>
      </c>
      <c r="D23" s="111">
        <v>1255.80971</v>
      </c>
      <c r="E23" s="111">
        <v>798.720315</v>
      </c>
      <c r="F23" s="133">
        <f t="shared" si="3"/>
        <v>57.22771618748672</v>
      </c>
    </row>
    <row r="24" spans="1:6" ht="20.25" customHeight="1">
      <c r="A24" s="163">
        <v>13</v>
      </c>
      <c r="B24" s="132" t="s">
        <v>438</v>
      </c>
      <c r="C24" s="156">
        <f t="shared" si="2"/>
        <v>973.428046</v>
      </c>
      <c r="D24" s="111">
        <v>973.428046</v>
      </c>
      <c r="E24" s="111">
        <v>589.189076</v>
      </c>
      <c r="F24" s="133">
        <f t="shared" si="3"/>
        <v>65.21488358348313</v>
      </c>
    </row>
    <row r="25" spans="1:6" ht="20.25" customHeight="1">
      <c r="A25" s="163">
        <v>14</v>
      </c>
      <c r="B25" s="132" t="s">
        <v>447</v>
      </c>
      <c r="C25" s="156">
        <f t="shared" si="2"/>
        <v>632.829385</v>
      </c>
      <c r="D25" s="111">
        <v>632.829385</v>
      </c>
      <c r="E25" s="111">
        <v>337.184125</v>
      </c>
      <c r="F25" s="133">
        <f t="shared" si="3"/>
        <v>87.68065815672671</v>
      </c>
    </row>
    <row r="26" spans="1:6" ht="20.25" customHeight="1">
      <c r="A26" s="163">
        <v>15</v>
      </c>
      <c r="B26" s="132" t="s">
        <v>374</v>
      </c>
      <c r="C26" s="156">
        <f t="shared" si="2"/>
        <v>248.824055</v>
      </c>
      <c r="D26" s="137">
        <v>248.824055</v>
      </c>
      <c r="E26" s="137">
        <v>142.427173</v>
      </c>
      <c r="F26" s="133">
        <f t="shared" si="3"/>
        <v>74.70265663420838</v>
      </c>
    </row>
    <row r="27" spans="1:6" ht="20.25" customHeight="1">
      <c r="A27" s="161"/>
      <c r="B27" s="164" t="s">
        <v>494</v>
      </c>
      <c r="C27" s="156">
        <f t="shared" si="2"/>
        <v>17488.321598000002</v>
      </c>
      <c r="D27" s="162">
        <f>SUM(D28:D34,D35+'分行业2'!D8)</f>
        <v>17488.321598000002</v>
      </c>
      <c r="E27" s="162">
        <f>SUM(E28:E34,E35+'分行业2'!E8)</f>
        <v>17933.848400000003</v>
      </c>
      <c r="F27" s="133">
        <f t="shared" si="3"/>
        <v>-2.4842788455822955</v>
      </c>
    </row>
    <row r="28" spans="1:6" ht="20.25" customHeight="1">
      <c r="A28" s="13">
        <v>16</v>
      </c>
      <c r="B28" s="132" t="s">
        <v>395</v>
      </c>
      <c r="C28" s="156">
        <f t="shared" si="2"/>
        <v>5705.337083</v>
      </c>
      <c r="D28" s="111">
        <v>5705.337083</v>
      </c>
      <c r="E28" s="111">
        <v>6110.776201</v>
      </c>
      <c r="F28" s="133">
        <f t="shared" si="3"/>
        <v>-6.634821905826811</v>
      </c>
    </row>
    <row r="29" spans="1:6" ht="20.25" customHeight="1">
      <c r="A29" s="13">
        <v>17</v>
      </c>
      <c r="B29" s="132" t="s">
        <v>477</v>
      </c>
      <c r="C29" s="156">
        <f t="shared" si="2"/>
        <v>577.463679</v>
      </c>
      <c r="D29" s="111">
        <v>577.463679</v>
      </c>
      <c r="E29" s="111">
        <v>382.473821</v>
      </c>
      <c r="F29" s="133">
        <f t="shared" si="3"/>
        <v>50.98122990226827</v>
      </c>
    </row>
    <row r="30" spans="1:6" ht="20.25" customHeight="1">
      <c r="A30" s="13">
        <v>18</v>
      </c>
      <c r="B30" s="132" t="s">
        <v>449</v>
      </c>
      <c r="C30" s="156">
        <f t="shared" si="2"/>
        <v>647.345253</v>
      </c>
      <c r="D30" s="111">
        <v>647.345253</v>
      </c>
      <c r="E30" s="111">
        <v>405.070595</v>
      </c>
      <c r="F30" s="133">
        <f t="shared" si="3"/>
        <v>59.81047772672807</v>
      </c>
    </row>
    <row r="31" spans="1:6" ht="20.25" customHeight="1">
      <c r="A31" s="13">
        <v>19</v>
      </c>
      <c r="B31" s="132" t="s">
        <v>339</v>
      </c>
      <c r="C31" s="156">
        <f t="shared" si="2"/>
        <v>253.93643</v>
      </c>
      <c r="D31" s="111">
        <v>253.93643</v>
      </c>
      <c r="E31" s="111">
        <v>386.947509</v>
      </c>
      <c r="F31" s="133">
        <f t="shared" si="3"/>
        <v>-34.374450256507544</v>
      </c>
    </row>
    <row r="32" spans="1:6" ht="20.25" customHeight="1">
      <c r="A32" s="13">
        <v>20</v>
      </c>
      <c r="B32" s="132" t="s">
        <v>479</v>
      </c>
      <c r="C32" s="156">
        <f t="shared" si="2"/>
        <v>511.176257</v>
      </c>
      <c r="D32" s="111">
        <v>511.176257</v>
      </c>
      <c r="E32" s="111">
        <v>286.171677</v>
      </c>
      <c r="F32" s="133">
        <f t="shared" si="3"/>
        <v>78.62573346138655</v>
      </c>
    </row>
    <row r="33" spans="1:6" ht="20.25" customHeight="1">
      <c r="A33" s="13">
        <v>21</v>
      </c>
      <c r="B33" s="132" t="s">
        <v>363</v>
      </c>
      <c r="C33" s="156">
        <f t="shared" si="2"/>
        <v>301.330344</v>
      </c>
      <c r="D33" s="111">
        <v>301.330344</v>
      </c>
      <c r="E33" s="111">
        <v>131.561901</v>
      </c>
      <c r="F33" s="133">
        <f t="shared" si="3"/>
        <v>129.04073421681557</v>
      </c>
    </row>
    <row r="34" spans="1:6" ht="20.25" customHeight="1">
      <c r="A34" s="13">
        <v>22</v>
      </c>
      <c r="B34" s="132" t="s">
        <v>323</v>
      </c>
      <c r="C34" s="156">
        <f t="shared" si="2"/>
        <v>246.828994</v>
      </c>
      <c r="D34" s="111">
        <v>246.828994</v>
      </c>
      <c r="E34" s="111">
        <v>166.850373</v>
      </c>
      <c r="F34" s="133">
        <f t="shared" si="3"/>
        <v>47.93433755164577</v>
      </c>
    </row>
    <row r="35" spans="1:6" ht="20.25" customHeight="1">
      <c r="A35" s="135"/>
      <c r="B35" s="136" t="s">
        <v>495</v>
      </c>
      <c r="C35" s="156">
        <f t="shared" si="2"/>
        <v>2537.794421</v>
      </c>
      <c r="D35" s="137">
        <f ca="1">SUM(D36:D37,'分行业2'!D5:'分行业2'!D7)</f>
        <v>2537.794421</v>
      </c>
      <c r="E35" s="137">
        <f ca="1">SUM(E36:E37,'分行业2'!E5:'分行业2'!E7)</f>
        <v>5653.228614000001</v>
      </c>
      <c r="F35" s="133">
        <f t="shared" si="3"/>
        <v>-55.10893695833827</v>
      </c>
    </row>
    <row r="36" spans="1:6" ht="20.25" customHeight="1">
      <c r="A36" s="135">
        <v>23</v>
      </c>
      <c r="B36" s="132" t="s">
        <v>428</v>
      </c>
      <c r="C36" s="156">
        <f t="shared" si="2"/>
        <v>221.890165</v>
      </c>
      <c r="D36" s="137">
        <v>221.890165</v>
      </c>
      <c r="E36" s="137">
        <v>95.127112</v>
      </c>
      <c r="F36" s="133">
        <f t="shared" si="3"/>
        <v>133.2564926390281</v>
      </c>
    </row>
    <row r="37" spans="1:6" ht="20.25" customHeight="1">
      <c r="A37" s="135">
        <v>24</v>
      </c>
      <c r="B37" s="132" t="s">
        <v>337</v>
      </c>
      <c r="C37" s="156">
        <f t="shared" si="2"/>
        <v>2126.819852</v>
      </c>
      <c r="D37" s="111">
        <v>2126.819852</v>
      </c>
      <c r="E37" s="111">
        <v>5396.761048</v>
      </c>
      <c r="F37" s="133">
        <f t="shared" si="3"/>
        <v>-60.59080931907882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">
      <selection activeCell="M11" sqref="M11"/>
    </sheetView>
  </sheetViews>
  <sheetFormatPr defaultColWidth="9.00390625" defaultRowHeight="14.25"/>
  <cols>
    <col min="1" max="1" width="5.75390625" style="0" customWidth="1"/>
    <col min="2" max="2" width="22.125" style="0" customWidth="1"/>
    <col min="4" max="4" width="9.00390625" style="7" customWidth="1"/>
  </cols>
  <sheetData>
    <row r="1" spans="1:6" ht="18" customHeight="1">
      <c r="A1" s="38"/>
      <c r="B1" s="36" t="s">
        <v>496</v>
      </c>
      <c r="C1" s="36"/>
      <c r="D1" s="145"/>
      <c r="E1" s="36"/>
      <c r="F1" s="36"/>
    </row>
    <row r="2" spans="1:6" ht="18" customHeight="1">
      <c r="A2" s="38" t="s">
        <v>23</v>
      </c>
      <c r="B2" s="38"/>
      <c r="C2" s="40"/>
      <c r="D2" s="125"/>
      <c r="E2" s="124" t="s">
        <v>216</v>
      </c>
      <c r="F2" s="125"/>
    </row>
    <row r="3" spans="1:6" ht="18" customHeight="1">
      <c r="A3" s="126" t="s">
        <v>217</v>
      </c>
      <c r="B3" s="48" t="s">
        <v>218</v>
      </c>
      <c r="C3" s="65" t="s">
        <v>220</v>
      </c>
      <c r="D3" s="146"/>
      <c r="E3" s="127" t="s">
        <v>28</v>
      </c>
      <c r="F3" s="139" t="s">
        <v>221</v>
      </c>
    </row>
    <row r="4" spans="1:6" ht="18" customHeight="1">
      <c r="A4" s="128"/>
      <c r="B4" s="52"/>
      <c r="C4" s="129" t="s">
        <v>143</v>
      </c>
      <c r="D4" s="147" t="s">
        <v>144</v>
      </c>
      <c r="E4" s="131"/>
      <c r="F4" s="140"/>
    </row>
    <row r="5" spans="1:6" ht="20.25" customHeight="1">
      <c r="A5" s="135">
        <v>25</v>
      </c>
      <c r="B5" s="132" t="s">
        <v>389</v>
      </c>
      <c r="C5" s="133">
        <f>SUM(D5)</f>
        <v>25.283457</v>
      </c>
      <c r="D5" s="111">
        <v>25.283457</v>
      </c>
      <c r="E5" s="111">
        <v>71.313921</v>
      </c>
      <c r="F5" s="151">
        <f>C5/E5*100-100</f>
        <v>-64.54625317825393</v>
      </c>
    </row>
    <row r="6" spans="1:6" ht="18" customHeight="1">
      <c r="A6" s="135">
        <v>26</v>
      </c>
      <c r="B6" s="132" t="s">
        <v>391</v>
      </c>
      <c r="C6" s="133">
        <f>SUM(D6)</f>
        <v>101.54359</v>
      </c>
      <c r="D6" s="111">
        <v>101.54359</v>
      </c>
      <c r="E6" s="111">
        <v>64.569091</v>
      </c>
      <c r="F6" s="151">
        <f aca="true" t="shared" si="0" ref="F6:F20">C6/E6*100-100</f>
        <v>57.26346527009338</v>
      </c>
    </row>
    <row r="7" spans="1:6" ht="18" customHeight="1">
      <c r="A7" s="135">
        <v>27</v>
      </c>
      <c r="B7" s="132" t="s">
        <v>400</v>
      </c>
      <c r="C7" s="133">
        <f>SUM(D7)</f>
        <v>62.257357</v>
      </c>
      <c r="D7" s="111">
        <v>62.257357</v>
      </c>
      <c r="E7" s="111">
        <v>25.457442</v>
      </c>
      <c r="F7" s="151">
        <f t="shared" si="0"/>
        <v>144.55464535674872</v>
      </c>
    </row>
    <row r="8" spans="1:6" ht="18" customHeight="1">
      <c r="A8" s="135"/>
      <c r="B8" s="136" t="s">
        <v>497</v>
      </c>
      <c r="C8" s="133">
        <f>SUM(D8)</f>
        <v>6707.109137</v>
      </c>
      <c r="D8" s="137">
        <f>SUM(D9:D17)</f>
        <v>6707.109137</v>
      </c>
      <c r="E8" s="137">
        <f>SUM(E9:E17)</f>
        <v>4410.767709000001</v>
      </c>
      <c r="F8" s="151">
        <f t="shared" si="0"/>
        <v>52.06217102103119</v>
      </c>
    </row>
    <row r="9" spans="1:6" ht="20.25" customHeight="1">
      <c r="A9" s="152">
        <v>28</v>
      </c>
      <c r="B9" s="132" t="s">
        <v>376</v>
      </c>
      <c r="C9" s="133">
        <f aca="true" t="shared" si="1" ref="C9:C20">SUM(D9)</f>
        <v>1128.26656</v>
      </c>
      <c r="D9" s="111">
        <v>1128.26656</v>
      </c>
      <c r="E9" s="111">
        <v>759.167674</v>
      </c>
      <c r="F9" s="151">
        <f t="shared" si="0"/>
        <v>48.61888863829574</v>
      </c>
    </row>
    <row r="10" spans="1:6" ht="20.25" customHeight="1">
      <c r="A10" s="148">
        <v>29</v>
      </c>
      <c r="B10" s="132" t="s">
        <v>341</v>
      </c>
      <c r="C10" s="133">
        <f t="shared" si="1"/>
        <v>1140.146848</v>
      </c>
      <c r="D10" s="111">
        <v>1140.146848</v>
      </c>
      <c r="E10" s="111">
        <v>682.85258</v>
      </c>
      <c r="F10" s="153">
        <f t="shared" si="0"/>
        <v>66.96822731489132</v>
      </c>
    </row>
    <row r="11" spans="1:6" ht="20.25" customHeight="1">
      <c r="A11" s="148">
        <v>30</v>
      </c>
      <c r="B11" s="132" t="s">
        <v>377</v>
      </c>
      <c r="C11" s="133">
        <f t="shared" si="1"/>
        <v>1194.201233</v>
      </c>
      <c r="D11" s="111">
        <v>1194.201233</v>
      </c>
      <c r="E11" s="111">
        <v>709.397359</v>
      </c>
      <c r="F11" s="153">
        <f t="shared" si="0"/>
        <v>68.34024229853384</v>
      </c>
    </row>
    <row r="12" spans="1:6" ht="18" customHeight="1">
      <c r="A12" s="148">
        <v>31</v>
      </c>
      <c r="B12" s="132" t="s">
        <v>378</v>
      </c>
      <c r="C12" s="133">
        <f t="shared" si="1"/>
        <v>865.799109</v>
      </c>
      <c r="D12" s="111">
        <v>865.799109</v>
      </c>
      <c r="E12" s="111">
        <v>598.509489</v>
      </c>
      <c r="F12" s="133">
        <f t="shared" si="0"/>
        <v>44.65921174392608</v>
      </c>
    </row>
    <row r="13" spans="1:6" ht="18" customHeight="1">
      <c r="A13" s="148">
        <v>32</v>
      </c>
      <c r="B13" s="132" t="s">
        <v>365</v>
      </c>
      <c r="C13" s="133">
        <f t="shared" si="1"/>
        <v>504.106461</v>
      </c>
      <c r="D13" s="111">
        <v>504.106461</v>
      </c>
      <c r="E13" s="111">
        <v>286.968791</v>
      </c>
      <c r="F13" s="133">
        <f t="shared" si="0"/>
        <v>75.66595281784492</v>
      </c>
    </row>
    <row r="14" spans="1:6" ht="18" customHeight="1">
      <c r="A14" s="148">
        <v>33</v>
      </c>
      <c r="B14" s="132" t="s">
        <v>392</v>
      </c>
      <c r="C14" s="133">
        <f t="shared" si="1"/>
        <v>459.547064</v>
      </c>
      <c r="D14" s="111">
        <v>459.547064</v>
      </c>
      <c r="E14" s="111">
        <v>269.451058</v>
      </c>
      <c r="F14" s="153">
        <f t="shared" si="0"/>
        <v>70.54936336527578</v>
      </c>
    </row>
    <row r="15" spans="1:6" ht="18" customHeight="1">
      <c r="A15" s="148">
        <v>34</v>
      </c>
      <c r="B15" s="132" t="s">
        <v>379</v>
      </c>
      <c r="C15" s="133">
        <f t="shared" si="1"/>
        <v>475.892658</v>
      </c>
      <c r="D15" s="111">
        <v>475.892658</v>
      </c>
      <c r="E15" s="111">
        <v>265.831316</v>
      </c>
      <c r="F15" s="153">
        <f t="shared" si="0"/>
        <v>79.02054022860119</v>
      </c>
    </row>
    <row r="16" spans="1:6" ht="18" customHeight="1">
      <c r="A16" s="148">
        <v>35</v>
      </c>
      <c r="B16" s="132" t="s">
        <v>402</v>
      </c>
      <c r="C16" s="133">
        <f t="shared" si="1"/>
        <v>29.449342</v>
      </c>
      <c r="D16" s="111">
        <v>29.449342</v>
      </c>
      <c r="E16" s="111">
        <v>250.072834</v>
      </c>
      <c r="F16" s="133">
        <f t="shared" si="0"/>
        <v>-88.2236940618668</v>
      </c>
    </row>
    <row r="17" spans="1:6" ht="18" customHeight="1">
      <c r="A17" s="148">
        <v>36</v>
      </c>
      <c r="B17" s="132" t="s">
        <v>406</v>
      </c>
      <c r="C17" s="133">
        <f t="shared" si="1"/>
        <v>909.699862</v>
      </c>
      <c r="D17" s="111">
        <v>909.699862</v>
      </c>
      <c r="E17" s="111">
        <v>588.516608</v>
      </c>
      <c r="F17" s="133">
        <f t="shared" si="0"/>
        <v>54.575053555667864</v>
      </c>
    </row>
    <row r="18" spans="1:6" ht="18" customHeight="1">
      <c r="A18" s="148"/>
      <c r="B18" s="134" t="s">
        <v>498</v>
      </c>
      <c r="C18" s="133">
        <f t="shared" si="1"/>
        <v>18021.862218</v>
      </c>
      <c r="D18" s="137">
        <f ca="1">SUM(D19:D35,'分行业3'!D5:'分行业3'!D16)</f>
        <v>18021.862218</v>
      </c>
      <c r="E18" s="137">
        <f ca="1">SUM(E19:E35,'分行业3'!E5:'分行业3'!E16)</f>
        <v>15276.68491</v>
      </c>
      <c r="F18" s="133">
        <f t="shared" si="0"/>
        <v>17.969718719556923</v>
      </c>
    </row>
    <row r="19" spans="1:6" ht="18" customHeight="1">
      <c r="A19" s="148">
        <v>37</v>
      </c>
      <c r="B19" s="132" t="s">
        <v>480</v>
      </c>
      <c r="C19" s="133">
        <f t="shared" si="1"/>
        <v>2980.463434</v>
      </c>
      <c r="D19" s="111">
        <v>2980.463434</v>
      </c>
      <c r="E19" s="111">
        <v>1179.548466</v>
      </c>
      <c r="F19" s="133">
        <f t="shared" si="0"/>
        <v>152.67833581329077</v>
      </c>
    </row>
    <row r="20" spans="1:6" ht="18" customHeight="1">
      <c r="A20" s="148">
        <v>38</v>
      </c>
      <c r="B20" s="132" t="s">
        <v>236</v>
      </c>
      <c r="C20" s="133">
        <f t="shared" si="1"/>
        <v>845.795081</v>
      </c>
      <c r="D20" s="111">
        <v>845.795081</v>
      </c>
      <c r="E20" s="111">
        <v>1095.425244</v>
      </c>
      <c r="F20" s="133">
        <f t="shared" si="0"/>
        <v>-22.788425259259412</v>
      </c>
    </row>
    <row r="21" spans="1:6" ht="18" customHeight="1">
      <c r="A21" s="148">
        <v>39</v>
      </c>
      <c r="B21" s="132" t="s">
        <v>237</v>
      </c>
      <c r="C21" s="133">
        <f aca="true" t="shared" si="2" ref="C21:C36">SUM(D21)</f>
        <v>1334.851733</v>
      </c>
      <c r="D21" s="111">
        <v>1334.851733</v>
      </c>
      <c r="E21" s="111">
        <v>999.883827</v>
      </c>
      <c r="F21" s="133">
        <f aca="true" t="shared" si="3" ref="F21:F36">C21/E21*100-100</f>
        <v>33.50068247478515</v>
      </c>
    </row>
    <row r="22" spans="1:6" ht="18" customHeight="1">
      <c r="A22" s="148">
        <v>40</v>
      </c>
      <c r="B22" s="132" t="s">
        <v>238</v>
      </c>
      <c r="C22" s="133">
        <f t="shared" si="2"/>
        <v>218.667782</v>
      </c>
      <c r="D22" s="111">
        <v>218.667782</v>
      </c>
      <c r="E22" s="111">
        <v>1148.296082</v>
      </c>
      <c r="F22" s="133">
        <f t="shared" si="3"/>
        <v>-80.95719514960427</v>
      </c>
    </row>
    <row r="23" spans="1:6" ht="18" customHeight="1">
      <c r="A23" s="148">
        <v>41</v>
      </c>
      <c r="B23" s="132" t="s">
        <v>481</v>
      </c>
      <c r="C23" s="133">
        <f t="shared" si="2"/>
        <v>273.720122</v>
      </c>
      <c r="D23" s="111">
        <v>273.720122</v>
      </c>
      <c r="E23" s="111">
        <v>952.445407</v>
      </c>
      <c r="F23" s="133">
        <f t="shared" si="3"/>
        <v>-71.26133214688284</v>
      </c>
    </row>
    <row r="24" spans="1:6" ht="18" customHeight="1">
      <c r="A24" s="148">
        <v>42</v>
      </c>
      <c r="B24" s="132" t="s">
        <v>345</v>
      </c>
      <c r="C24" s="133">
        <f t="shared" si="2"/>
        <v>1132.792347</v>
      </c>
      <c r="D24" s="111">
        <v>1132.792347</v>
      </c>
      <c r="E24" s="111">
        <v>931.761617</v>
      </c>
      <c r="F24" s="133">
        <f t="shared" si="3"/>
        <v>21.57533926405557</v>
      </c>
    </row>
    <row r="25" spans="1:6" ht="18" customHeight="1">
      <c r="A25" s="148">
        <v>43</v>
      </c>
      <c r="B25" s="132" t="s">
        <v>426</v>
      </c>
      <c r="C25" s="133">
        <f t="shared" si="2"/>
        <v>1080.975393</v>
      </c>
      <c r="D25" s="111">
        <v>1080.975393</v>
      </c>
      <c r="E25" s="111">
        <v>762.555255</v>
      </c>
      <c r="F25" s="133">
        <f t="shared" si="3"/>
        <v>41.756992153965285</v>
      </c>
    </row>
    <row r="26" spans="1:6" ht="18" customHeight="1">
      <c r="A26" s="148">
        <v>44</v>
      </c>
      <c r="B26" s="132" t="s">
        <v>239</v>
      </c>
      <c r="C26" s="133">
        <f t="shared" si="2"/>
        <v>267.777168</v>
      </c>
      <c r="D26" s="111">
        <v>267.777168</v>
      </c>
      <c r="E26" s="111">
        <v>818.15016</v>
      </c>
      <c r="F26" s="133">
        <f t="shared" si="3"/>
        <v>-67.27041304984894</v>
      </c>
    </row>
    <row r="27" spans="1:6" ht="18" customHeight="1">
      <c r="A27" s="148">
        <v>45</v>
      </c>
      <c r="B27" s="132" t="s">
        <v>240</v>
      </c>
      <c r="C27" s="133">
        <f t="shared" si="2"/>
        <v>539.836395</v>
      </c>
      <c r="D27" s="111">
        <v>539.836395</v>
      </c>
      <c r="E27" s="111">
        <v>677.621568</v>
      </c>
      <c r="F27" s="133">
        <f t="shared" si="3"/>
        <v>-20.333646316287258</v>
      </c>
    </row>
    <row r="28" spans="1:6" ht="18" customHeight="1">
      <c r="A28" s="148">
        <v>46</v>
      </c>
      <c r="B28" s="132" t="s">
        <v>241</v>
      </c>
      <c r="C28" s="133">
        <f t="shared" si="2"/>
        <v>1516.293765</v>
      </c>
      <c r="D28" s="111">
        <v>1516.293765</v>
      </c>
      <c r="E28" s="111">
        <v>623.120198</v>
      </c>
      <c r="F28" s="133">
        <f t="shared" si="3"/>
        <v>143.3388886874118</v>
      </c>
    </row>
    <row r="29" spans="1:6" ht="18" customHeight="1">
      <c r="A29" s="148">
        <v>47</v>
      </c>
      <c r="B29" s="132" t="s">
        <v>354</v>
      </c>
      <c r="C29" s="133">
        <f t="shared" si="2"/>
        <v>1179.370243</v>
      </c>
      <c r="D29" s="111">
        <v>1179.370243</v>
      </c>
      <c r="E29" s="111">
        <v>552.116907</v>
      </c>
      <c r="F29" s="133">
        <f t="shared" si="3"/>
        <v>113.60878974133644</v>
      </c>
    </row>
    <row r="30" spans="1:6" ht="18" customHeight="1">
      <c r="A30" s="148">
        <v>48</v>
      </c>
      <c r="B30" s="132" t="s">
        <v>347</v>
      </c>
      <c r="C30" s="133">
        <f t="shared" si="2"/>
        <v>353.167521</v>
      </c>
      <c r="D30" s="111">
        <v>353.167521</v>
      </c>
      <c r="E30" s="111">
        <v>535.741597</v>
      </c>
      <c r="F30" s="133">
        <f t="shared" si="3"/>
        <v>-34.078756815293545</v>
      </c>
    </row>
    <row r="31" spans="1:6" ht="18" customHeight="1">
      <c r="A31" s="148">
        <v>49</v>
      </c>
      <c r="B31" s="132" t="s">
        <v>348</v>
      </c>
      <c r="C31" s="133">
        <f t="shared" si="2"/>
        <v>282.576671</v>
      </c>
      <c r="D31" s="111">
        <v>282.576671</v>
      </c>
      <c r="E31" s="111">
        <v>347.079439</v>
      </c>
      <c r="F31" s="133">
        <f t="shared" si="3"/>
        <v>-18.584439396884008</v>
      </c>
    </row>
    <row r="32" spans="1:6" ht="18" customHeight="1">
      <c r="A32" s="148">
        <v>50</v>
      </c>
      <c r="B32" s="132" t="s">
        <v>380</v>
      </c>
      <c r="C32" s="133">
        <f t="shared" si="2"/>
        <v>1082.709256</v>
      </c>
      <c r="D32" s="111">
        <v>1082.709256</v>
      </c>
      <c r="E32" s="111">
        <v>515.523563</v>
      </c>
      <c r="F32" s="133">
        <f t="shared" si="3"/>
        <v>110.02129363386638</v>
      </c>
    </row>
    <row r="33" spans="1:6" ht="18" customHeight="1">
      <c r="A33" s="148">
        <v>51</v>
      </c>
      <c r="B33" s="132" t="s">
        <v>381</v>
      </c>
      <c r="C33" s="133">
        <f t="shared" si="2"/>
        <v>391.759825</v>
      </c>
      <c r="D33" s="111">
        <v>391.759825</v>
      </c>
      <c r="E33" s="111">
        <v>422.701892</v>
      </c>
      <c r="F33" s="133">
        <f t="shared" si="3"/>
        <v>-7.3200682527344725</v>
      </c>
    </row>
    <row r="34" spans="1:6" ht="18" customHeight="1">
      <c r="A34" s="148">
        <v>52</v>
      </c>
      <c r="B34" s="132" t="s">
        <v>349</v>
      </c>
      <c r="C34" s="133">
        <f t="shared" si="2"/>
        <v>543.510399</v>
      </c>
      <c r="D34" s="111">
        <v>543.510399</v>
      </c>
      <c r="E34" s="111">
        <v>369.358999</v>
      </c>
      <c r="F34" s="133">
        <f t="shared" si="3"/>
        <v>47.14962962090982</v>
      </c>
    </row>
    <row r="35" spans="1:6" ht="18" customHeight="1">
      <c r="A35" s="154">
        <v>53</v>
      </c>
      <c r="B35" s="132" t="s">
        <v>439</v>
      </c>
      <c r="C35" s="133">
        <f t="shared" si="2"/>
        <v>489.732472</v>
      </c>
      <c r="D35" s="111">
        <v>489.732472</v>
      </c>
      <c r="E35" s="111">
        <v>428.618316</v>
      </c>
      <c r="F35" s="133">
        <f t="shared" si="3"/>
        <v>14.258409806266897</v>
      </c>
    </row>
    <row r="36" ht="13.5"/>
    <row r="37" ht="13.5"/>
    <row r="38" ht="13.5"/>
    <row r="39" ht="13.5"/>
    <row r="40" ht="13.5"/>
    <row r="41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I26" sqref="I26"/>
    </sheetView>
  </sheetViews>
  <sheetFormatPr defaultColWidth="9.00390625" defaultRowHeight="14.25"/>
  <cols>
    <col min="1" max="1" width="5.75390625" style="0" customWidth="1"/>
    <col min="2" max="2" width="23.375" style="0" customWidth="1"/>
    <col min="4" max="4" width="9.00390625" style="7" customWidth="1"/>
  </cols>
  <sheetData>
    <row r="1" spans="1:6" ht="18.75" customHeight="1">
      <c r="A1" s="38"/>
      <c r="B1" s="36" t="s">
        <v>499</v>
      </c>
      <c r="C1" s="36"/>
      <c r="D1" s="145"/>
      <c r="E1" s="36"/>
      <c r="F1" s="36"/>
    </row>
    <row r="2" spans="1:6" ht="18.75" customHeight="1">
      <c r="A2" s="38" t="s">
        <v>23</v>
      </c>
      <c r="B2" s="38"/>
      <c r="C2" s="40"/>
      <c r="D2" s="125"/>
      <c r="E2" s="124" t="s">
        <v>216</v>
      </c>
      <c r="F2" s="125"/>
    </row>
    <row r="3" spans="1:6" ht="18.75" customHeight="1">
      <c r="A3" s="126" t="s">
        <v>217</v>
      </c>
      <c r="B3" s="48" t="s">
        <v>218</v>
      </c>
      <c r="C3" s="65" t="s">
        <v>220</v>
      </c>
      <c r="D3" s="146"/>
      <c r="E3" s="127" t="s">
        <v>28</v>
      </c>
      <c r="F3" s="139" t="s">
        <v>221</v>
      </c>
    </row>
    <row r="4" spans="1:6" ht="18.75" customHeight="1">
      <c r="A4" s="128"/>
      <c r="B4" s="52"/>
      <c r="C4" s="129" t="s">
        <v>143</v>
      </c>
      <c r="D4" s="147" t="s">
        <v>144</v>
      </c>
      <c r="E4" s="131"/>
      <c r="F4" s="140"/>
    </row>
    <row r="5" spans="1:6" ht="18" customHeight="1">
      <c r="A5" s="148">
        <v>54</v>
      </c>
      <c r="B5" s="132" t="s">
        <v>457</v>
      </c>
      <c r="C5" s="133">
        <f>D5</f>
        <v>121.252468</v>
      </c>
      <c r="D5" s="111">
        <v>121.252468</v>
      </c>
      <c r="E5" s="111">
        <v>399.850417</v>
      </c>
      <c r="F5" s="133">
        <f aca="true" t="shared" si="0" ref="F5:F7">C5/E5*100-100</f>
        <v>-69.67554294184967</v>
      </c>
    </row>
    <row r="6" spans="1:6" ht="18" customHeight="1">
      <c r="A6" s="148">
        <v>55</v>
      </c>
      <c r="B6" s="132" t="s">
        <v>350</v>
      </c>
      <c r="C6" s="133">
        <f aca="true" t="shared" si="1" ref="C6:C22">D6</f>
        <v>113.246664</v>
      </c>
      <c r="D6" s="111">
        <v>113.246664</v>
      </c>
      <c r="E6" s="111">
        <v>375.395838</v>
      </c>
      <c r="F6" s="133">
        <f t="shared" si="0"/>
        <v>-69.83273320147998</v>
      </c>
    </row>
    <row r="7" spans="1:6" ht="18" customHeight="1">
      <c r="A7" s="148">
        <v>56</v>
      </c>
      <c r="B7" s="132" t="s">
        <v>242</v>
      </c>
      <c r="C7" s="133">
        <f t="shared" si="1"/>
        <v>684.333791</v>
      </c>
      <c r="D7" s="111">
        <v>684.333791</v>
      </c>
      <c r="E7" s="111">
        <v>279.544848</v>
      </c>
      <c r="F7" s="133">
        <f t="shared" si="0"/>
        <v>144.8028629023419</v>
      </c>
    </row>
    <row r="8" spans="1:6" ht="18" customHeight="1">
      <c r="A8" s="148">
        <v>57</v>
      </c>
      <c r="B8" s="132" t="s">
        <v>482</v>
      </c>
      <c r="C8" s="133">
        <f t="shared" si="1"/>
        <v>0.210227</v>
      </c>
      <c r="D8" s="111">
        <v>0.210227</v>
      </c>
      <c r="E8" s="111">
        <v>223.097372</v>
      </c>
      <c r="F8" s="133">
        <f aca="true" t="shared" si="2" ref="F8:F10">C8/E8*100-100</f>
        <v>-99.90576894827788</v>
      </c>
    </row>
    <row r="9" spans="1:6" ht="18" customHeight="1">
      <c r="A9" s="148">
        <v>58</v>
      </c>
      <c r="B9" s="132" t="s">
        <v>483</v>
      </c>
      <c r="C9" s="133">
        <f t="shared" si="1"/>
        <v>358.984669</v>
      </c>
      <c r="D9" s="111">
        <v>358.984669</v>
      </c>
      <c r="E9" s="111">
        <v>221.401952</v>
      </c>
      <c r="F9" s="133">
        <f t="shared" si="2"/>
        <v>62.14160072084641</v>
      </c>
    </row>
    <row r="10" spans="1:6" ht="18" customHeight="1">
      <c r="A10" s="148">
        <v>59</v>
      </c>
      <c r="B10" s="132" t="s">
        <v>243</v>
      </c>
      <c r="C10" s="133">
        <f t="shared" si="1"/>
        <v>461.156011</v>
      </c>
      <c r="D10" s="111">
        <v>461.156011</v>
      </c>
      <c r="E10" s="111">
        <v>246.232566</v>
      </c>
      <c r="F10" s="133">
        <f t="shared" si="2"/>
        <v>87.28473592725342</v>
      </c>
    </row>
    <row r="11" spans="1:6" ht="18" customHeight="1">
      <c r="A11" s="148">
        <v>60</v>
      </c>
      <c r="B11" s="132" t="s">
        <v>404</v>
      </c>
      <c r="C11" s="133">
        <f t="shared" si="1"/>
        <v>440.233703</v>
      </c>
      <c r="D11" s="111">
        <v>440.233703</v>
      </c>
      <c r="E11" s="111">
        <v>255.446436</v>
      </c>
      <c r="F11" s="133">
        <f aca="true" t="shared" si="3" ref="F11:F16">C11/E11*100-100</f>
        <v>72.33894897637171</v>
      </c>
    </row>
    <row r="12" spans="1:6" ht="18.75" customHeight="1">
      <c r="A12" s="148">
        <v>61</v>
      </c>
      <c r="B12" s="132" t="s">
        <v>244</v>
      </c>
      <c r="C12" s="133">
        <f t="shared" si="1"/>
        <v>341.268114</v>
      </c>
      <c r="D12" s="111">
        <v>341.268114</v>
      </c>
      <c r="E12" s="111">
        <v>218.219344</v>
      </c>
      <c r="F12" s="133">
        <f t="shared" si="3"/>
        <v>56.387654615990414</v>
      </c>
    </row>
    <row r="13" spans="1:6" ht="18.75" customHeight="1">
      <c r="A13" s="148">
        <v>62</v>
      </c>
      <c r="B13" s="132" t="s">
        <v>245</v>
      </c>
      <c r="C13" s="133">
        <f t="shared" si="1"/>
        <v>302.801327</v>
      </c>
      <c r="D13" s="111">
        <v>302.801327</v>
      </c>
      <c r="E13" s="111">
        <v>197.457588</v>
      </c>
      <c r="F13" s="133">
        <f t="shared" si="3"/>
        <v>53.35005864651808</v>
      </c>
    </row>
    <row r="14" spans="1:6" ht="18.75" customHeight="1">
      <c r="A14" s="148">
        <v>63</v>
      </c>
      <c r="B14" s="132" t="s">
        <v>458</v>
      </c>
      <c r="C14" s="133">
        <f t="shared" si="1"/>
        <v>482.616214</v>
      </c>
      <c r="D14" s="111">
        <v>482.616214</v>
      </c>
      <c r="E14" s="111">
        <v>156.865029</v>
      </c>
      <c r="F14" s="133">
        <f t="shared" si="3"/>
        <v>207.66335688498168</v>
      </c>
    </row>
    <row r="15" spans="1:6" ht="18.75" customHeight="1">
      <c r="A15" s="148">
        <v>64</v>
      </c>
      <c r="B15" s="132" t="s">
        <v>459</v>
      </c>
      <c r="C15" s="133">
        <f t="shared" si="1"/>
        <v>201.001188</v>
      </c>
      <c r="D15" s="111">
        <v>201.001188</v>
      </c>
      <c r="E15" s="111">
        <v>178.103612</v>
      </c>
      <c r="F15" s="133">
        <f t="shared" si="3"/>
        <v>12.856323205842685</v>
      </c>
    </row>
    <row r="16" spans="1:6" ht="18.75" customHeight="1">
      <c r="A16" s="148">
        <v>65</v>
      </c>
      <c r="B16" s="132" t="s">
        <v>430</v>
      </c>
      <c r="C16" s="133">
        <f t="shared" si="1"/>
        <v>0.758235</v>
      </c>
      <c r="D16" s="111">
        <v>0.758235</v>
      </c>
      <c r="E16" s="111">
        <v>165.121371</v>
      </c>
      <c r="F16" s="133">
        <f t="shared" si="3"/>
        <v>-99.54080141449407</v>
      </c>
    </row>
    <row r="17" spans="1:6" ht="18.75" customHeight="1">
      <c r="A17" s="135"/>
      <c r="B17" s="134" t="s">
        <v>500</v>
      </c>
      <c r="C17" s="133">
        <f t="shared" si="1"/>
        <v>1832.658476</v>
      </c>
      <c r="D17" s="137">
        <f>SUM(D18:D24)</f>
        <v>1832.658476</v>
      </c>
      <c r="E17" s="137">
        <f>SUM(E18:E24)</f>
        <v>1378.426462</v>
      </c>
      <c r="F17" s="133">
        <f aca="true" t="shared" si="4" ref="F17:F35">C17/E17*100-100</f>
        <v>32.95293775345414</v>
      </c>
    </row>
    <row r="18" spans="1:6" ht="18.75" customHeight="1">
      <c r="A18" s="135">
        <v>66</v>
      </c>
      <c r="B18" s="132" t="s">
        <v>408</v>
      </c>
      <c r="C18" s="133">
        <f t="shared" si="1"/>
        <v>101.109489</v>
      </c>
      <c r="D18" s="111">
        <v>101.109489</v>
      </c>
      <c r="E18" s="111">
        <v>286.479273</v>
      </c>
      <c r="F18" s="133">
        <f t="shared" si="4"/>
        <v>-64.70617649186788</v>
      </c>
    </row>
    <row r="19" spans="1:6" ht="18.75" customHeight="1">
      <c r="A19" s="135">
        <v>67</v>
      </c>
      <c r="B19" s="132" t="s">
        <v>329</v>
      </c>
      <c r="C19" s="133">
        <f t="shared" si="1"/>
        <v>245.542606</v>
      </c>
      <c r="D19" s="111">
        <v>245.542606</v>
      </c>
      <c r="E19" s="111">
        <v>211.879324</v>
      </c>
      <c r="F19" s="133">
        <f t="shared" si="4"/>
        <v>15.8879504448485</v>
      </c>
    </row>
    <row r="20" spans="1:6" ht="18.75" customHeight="1">
      <c r="A20" s="135">
        <v>68</v>
      </c>
      <c r="B20" s="132" t="s">
        <v>461</v>
      </c>
      <c r="C20" s="133">
        <f t="shared" si="1"/>
        <v>349.686202</v>
      </c>
      <c r="D20" s="111">
        <v>349.686202</v>
      </c>
      <c r="E20" s="111">
        <v>203.574115</v>
      </c>
      <c r="F20" s="133">
        <f t="shared" si="4"/>
        <v>71.77341136912224</v>
      </c>
    </row>
    <row r="21" spans="1:6" ht="18.75" customHeight="1">
      <c r="A21" s="135">
        <v>69</v>
      </c>
      <c r="B21" s="132" t="s">
        <v>246</v>
      </c>
      <c r="C21" s="133">
        <f t="shared" si="1"/>
        <v>305.833695</v>
      </c>
      <c r="D21" s="111">
        <v>305.833695</v>
      </c>
      <c r="E21" s="111">
        <v>195.179033</v>
      </c>
      <c r="F21" s="133">
        <f t="shared" si="4"/>
        <v>56.69392879920662</v>
      </c>
    </row>
    <row r="22" spans="1:6" ht="18.75" customHeight="1">
      <c r="A22" s="135">
        <v>70</v>
      </c>
      <c r="B22" s="132" t="s">
        <v>356</v>
      </c>
      <c r="C22" s="133">
        <f aca="true" t="shared" si="5" ref="C22:C36">D22</f>
        <v>416.408377</v>
      </c>
      <c r="D22" s="111">
        <v>416.408377</v>
      </c>
      <c r="E22" s="111">
        <v>137.341478</v>
      </c>
      <c r="F22" s="133">
        <f t="shared" si="4"/>
        <v>203.19200220052966</v>
      </c>
    </row>
    <row r="23" spans="1:6" ht="18.75" customHeight="1">
      <c r="A23" s="135">
        <v>71</v>
      </c>
      <c r="B23" s="132" t="s">
        <v>450</v>
      </c>
      <c r="C23" s="133">
        <f t="shared" si="5"/>
        <v>184.358638</v>
      </c>
      <c r="D23" s="111">
        <v>184.358638</v>
      </c>
      <c r="E23" s="111">
        <v>171.772197</v>
      </c>
      <c r="F23" s="133">
        <f t="shared" si="4"/>
        <v>7.3274029323849135</v>
      </c>
    </row>
    <row r="24" spans="1:6" ht="18.75" customHeight="1">
      <c r="A24" s="135">
        <v>72</v>
      </c>
      <c r="B24" s="132" t="s">
        <v>357</v>
      </c>
      <c r="C24" s="133">
        <f t="shared" si="5"/>
        <v>229.719469</v>
      </c>
      <c r="D24" s="111">
        <v>229.719469</v>
      </c>
      <c r="E24" s="111">
        <v>172.201042</v>
      </c>
      <c r="F24" s="133">
        <f t="shared" si="4"/>
        <v>33.401904153402285</v>
      </c>
    </row>
    <row r="25" spans="1:6" ht="18.75" customHeight="1">
      <c r="A25" s="135"/>
      <c r="B25" s="134" t="s">
        <v>501</v>
      </c>
      <c r="C25" s="133">
        <f t="shared" si="5"/>
        <v>42254.575061</v>
      </c>
      <c r="D25" s="137">
        <f ca="1">SUM(D26:D36,'分行业4'!D5:'分行业4'!D12)</f>
        <v>42254.575061</v>
      </c>
      <c r="E25" s="137">
        <f ca="1">SUM(E26:E36,'分行业4'!E5:'分行业4'!E12)</f>
        <v>44639.938354</v>
      </c>
      <c r="F25" s="133">
        <f t="shared" si="4"/>
        <v>-5.34356314312933</v>
      </c>
    </row>
    <row r="26" spans="1:6" ht="18.75" customHeight="1">
      <c r="A26" s="135">
        <v>73</v>
      </c>
      <c r="B26" s="132" t="s">
        <v>247</v>
      </c>
      <c r="C26" s="133">
        <f t="shared" si="5"/>
        <v>12077.650327</v>
      </c>
      <c r="D26" s="111">
        <v>12077.650327</v>
      </c>
      <c r="E26" s="111">
        <v>11269.008958</v>
      </c>
      <c r="F26" s="133">
        <f t="shared" si="4"/>
        <v>7.1757984398968375</v>
      </c>
    </row>
    <row r="27" spans="1:6" ht="18.75" customHeight="1">
      <c r="A27" s="135">
        <v>74</v>
      </c>
      <c r="B27" s="132" t="s">
        <v>382</v>
      </c>
      <c r="C27" s="133">
        <f t="shared" si="5"/>
        <v>3798.972451</v>
      </c>
      <c r="D27" s="111">
        <v>3798.972451</v>
      </c>
      <c r="E27" s="111">
        <v>8875.712157</v>
      </c>
      <c r="F27" s="133">
        <f t="shared" si="4"/>
        <v>-57.19811116222524</v>
      </c>
    </row>
    <row r="28" spans="1:6" ht="18.75" customHeight="1">
      <c r="A28" s="135">
        <v>75</v>
      </c>
      <c r="B28" s="132" t="s">
        <v>248</v>
      </c>
      <c r="C28" s="133">
        <f t="shared" si="5"/>
        <v>2299.109185</v>
      </c>
      <c r="D28" s="111">
        <v>2299.109185</v>
      </c>
      <c r="E28" s="111">
        <v>3574.846459</v>
      </c>
      <c r="F28" s="133">
        <f t="shared" si="4"/>
        <v>-35.68649139568542</v>
      </c>
    </row>
    <row r="29" spans="1:6" ht="18.75" customHeight="1">
      <c r="A29" s="135">
        <v>76</v>
      </c>
      <c r="B29" s="132" t="s">
        <v>249</v>
      </c>
      <c r="C29" s="133">
        <f t="shared" si="5"/>
        <v>5227.26945</v>
      </c>
      <c r="D29" s="111">
        <v>5227.26945</v>
      </c>
      <c r="E29" s="111">
        <v>6212.456306</v>
      </c>
      <c r="F29" s="133">
        <f t="shared" si="4"/>
        <v>-15.858250062032724</v>
      </c>
    </row>
    <row r="30" spans="1:6" ht="18.75" customHeight="1">
      <c r="A30" s="135">
        <v>77</v>
      </c>
      <c r="B30" s="132" t="s">
        <v>250</v>
      </c>
      <c r="C30" s="133">
        <f t="shared" si="5"/>
        <v>1492.724423</v>
      </c>
      <c r="D30" s="111">
        <v>1492.724423</v>
      </c>
      <c r="E30" s="111">
        <v>4631.226509</v>
      </c>
      <c r="F30" s="133">
        <f t="shared" si="4"/>
        <v>-67.76827002308904</v>
      </c>
    </row>
    <row r="31" spans="1:6" ht="18.75" customHeight="1">
      <c r="A31" s="135">
        <v>78</v>
      </c>
      <c r="B31" s="132" t="s">
        <v>251</v>
      </c>
      <c r="C31" s="133">
        <f t="shared" si="5"/>
        <v>2143.257618</v>
      </c>
      <c r="D31" s="111">
        <v>2143.257618</v>
      </c>
      <c r="E31" s="111">
        <v>1580.066421</v>
      </c>
      <c r="F31" s="133">
        <f t="shared" si="4"/>
        <v>35.643514064653345</v>
      </c>
    </row>
    <row r="32" spans="1:6" ht="18.75" customHeight="1">
      <c r="A32" s="135">
        <v>79</v>
      </c>
      <c r="B32" s="132" t="s">
        <v>252</v>
      </c>
      <c r="C32" s="133">
        <f t="shared" si="5"/>
        <v>5328.947213</v>
      </c>
      <c r="D32" s="111">
        <v>5328.947213</v>
      </c>
      <c r="E32" s="111">
        <v>848.41998</v>
      </c>
      <c r="F32" s="133">
        <f t="shared" si="4"/>
        <v>528.1025127437475</v>
      </c>
    </row>
    <row r="33" spans="1:6" ht="18.75" customHeight="1">
      <c r="A33" s="135">
        <v>80</v>
      </c>
      <c r="B33" s="132" t="s">
        <v>383</v>
      </c>
      <c r="C33" s="133">
        <f t="shared" si="5"/>
        <v>1067.123644</v>
      </c>
      <c r="D33" s="111">
        <v>1067.123644</v>
      </c>
      <c r="E33" s="111">
        <v>1893.694507</v>
      </c>
      <c r="F33" s="133">
        <f t="shared" si="4"/>
        <v>-43.64858534175385</v>
      </c>
    </row>
    <row r="34" spans="1:6" ht="18.75" customHeight="1">
      <c r="A34" s="135">
        <v>81</v>
      </c>
      <c r="B34" s="132" t="s">
        <v>393</v>
      </c>
      <c r="C34" s="133">
        <f t="shared" si="5"/>
        <v>1385.149469</v>
      </c>
      <c r="D34" s="111">
        <v>1385.149469</v>
      </c>
      <c r="E34" s="111">
        <v>1235.643835</v>
      </c>
      <c r="F34" s="133">
        <f t="shared" si="4"/>
        <v>12.09941163992454</v>
      </c>
    </row>
    <row r="35" spans="1:6" ht="18.75" customHeight="1">
      <c r="A35" s="135">
        <v>82</v>
      </c>
      <c r="B35" s="132" t="s">
        <v>440</v>
      </c>
      <c r="C35" s="133">
        <f t="shared" si="5"/>
        <v>1747.459677</v>
      </c>
      <c r="D35" s="111">
        <v>1747.459677</v>
      </c>
      <c r="E35" s="111">
        <v>865.188005</v>
      </c>
      <c r="F35" s="133">
        <f t="shared" si="4"/>
        <v>101.9745612400163</v>
      </c>
    </row>
    <row r="36" spans="1:6" ht="18.75" customHeight="1">
      <c r="A36" s="135">
        <v>83</v>
      </c>
      <c r="B36" s="132" t="s">
        <v>451</v>
      </c>
      <c r="C36" s="149">
        <f t="shared" si="5"/>
        <v>856.908349</v>
      </c>
      <c r="D36" s="111">
        <v>856.908349</v>
      </c>
      <c r="E36" s="111">
        <v>781.509193</v>
      </c>
      <c r="F36" s="143">
        <f aca="true" t="shared" si="6" ref="F36">C36/E36*100-100</f>
        <v>9.647891115722302</v>
      </c>
    </row>
    <row r="37" spans="4:5" ht="13.5">
      <c r="D37" s="150"/>
      <c r="E37" s="150"/>
    </row>
    <row r="38" ht="13.5"/>
    <row r="39" ht="13.5"/>
    <row r="40" ht="13.5"/>
    <row r="41" ht="13.5"/>
    <row r="42" ht="13.5"/>
    <row r="43" ht="13.5"/>
    <row r="44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="90" zoomScaleNormal="90" zoomScaleSheetLayoutView="100" workbookViewId="0" topLeftCell="A1">
      <selection activeCell="A33" sqref="A33:A39"/>
    </sheetView>
  </sheetViews>
  <sheetFormatPr defaultColWidth="9.00390625" defaultRowHeight="14.25"/>
  <cols>
    <col min="1" max="1" width="6.125" style="0" customWidth="1"/>
    <col min="2" max="2" width="23.00390625" style="0" customWidth="1"/>
    <col min="3" max="3" width="9.50390625" style="0" bestFit="1" customWidth="1"/>
    <col min="4" max="4" width="9.50390625" style="0" customWidth="1"/>
    <col min="6" max="6" width="10.625" style="0" bestFit="1" customWidth="1"/>
  </cols>
  <sheetData>
    <row r="1" spans="1:6" ht="20.25" customHeight="1">
      <c r="A1" s="38"/>
      <c r="B1" s="36" t="s">
        <v>502</v>
      </c>
      <c r="C1" s="36"/>
      <c r="D1" s="36"/>
      <c r="E1" s="36"/>
      <c r="F1" s="36"/>
    </row>
    <row r="2" spans="1:6" ht="20.25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0.25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0.25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20.25" customHeight="1">
      <c r="A5" s="128">
        <v>84</v>
      </c>
      <c r="B5" s="132" t="s">
        <v>441</v>
      </c>
      <c r="C5" s="133">
        <f>D5</f>
        <v>473.119436</v>
      </c>
      <c r="D5" s="111">
        <v>473.119436</v>
      </c>
      <c r="E5" s="111">
        <v>550.474901</v>
      </c>
      <c r="F5" s="133">
        <f>C5/E5*100-100</f>
        <v>-14.05249628265976</v>
      </c>
    </row>
    <row r="6" spans="1:6" ht="20.25" customHeight="1">
      <c r="A6" s="128">
        <v>85</v>
      </c>
      <c r="B6" s="132" t="s">
        <v>253</v>
      </c>
      <c r="C6" s="133">
        <f>D6</f>
        <v>564.925878</v>
      </c>
      <c r="D6" s="111">
        <v>564.925878</v>
      </c>
      <c r="E6" s="111">
        <v>678.393509</v>
      </c>
      <c r="F6" s="133">
        <f>C6/E6*100-100</f>
        <v>-16.725931114414593</v>
      </c>
    </row>
    <row r="7" spans="1:6" ht="18.75" customHeight="1">
      <c r="A7" s="128">
        <v>86</v>
      </c>
      <c r="B7" s="132" t="s">
        <v>254</v>
      </c>
      <c r="C7" s="133">
        <f>D7</f>
        <v>597.378211</v>
      </c>
      <c r="D7" s="111">
        <v>597.378211</v>
      </c>
      <c r="E7" s="111">
        <v>540.521372</v>
      </c>
      <c r="F7" s="133">
        <f aca="true" t="shared" si="0" ref="F7:F10">C7/E7*100-100</f>
        <v>10.51888823371074</v>
      </c>
    </row>
    <row r="8" spans="1:6" ht="18.75" customHeight="1">
      <c r="A8" s="128">
        <v>87</v>
      </c>
      <c r="B8" s="132" t="s">
        <v>484</v>
      </c>
      <c r="C8" s="133">
        <f aca="true" t="shared" si="1" ref="C8:C15">D8</f>
        <v>534.916443</v>
      </c>
      <c r="D8" s="111">
        <v>534.916443</v>
      </c>
      <c r="E8" s="111">
        <v>243.101607</v>
      </c>
      <c r="F8" s="133">
        <f t="shared" si="0"/>
        <v>120.03821760010004</v>
      </c>
    </row>
    <row r="9" spans="1:6" ht="18.75" customHeight="1">
      <c r="A9" s="128">
        <v>88</v>
      </c>
      <c r="B9" s="132" t="s">
        <v>331</v>
      </c>
      <c r="C9" s="133">
        <f t="shared" si="1"/>
        <v>154.141405</v>
      </c>
      <c r="D9" s="111">
        <v>154.141405</v>
      </c>
      <c r="E9" s="111">
        <v>271.498772</v>
      </c>
      <c r="F9" s="133">
        <f t="shared" si="0"/>
        <v>-43.225745050515364</v>
      </c>
    </row>
    <row r="10" spans="1:6" ht="18.75" customHeight="1">
      <c r="A10" s="128">
        <v>89</v>
      </c>
      <c r="B10" s="132" t="s">
        <v>485</v>
      </c>
      <c r="C10" s="133">
        <f t="shared" si="1"/>
        <v>324.915352</v>
      </c>
      <c r="D10" s="111">
        <v>324.915352</v>
      </c>
      <c r="E10" s="111">
        <v>216.390694</v>
      </c>
      <c r="F10" s="133">
        <f t="shared" si="0"/>
        <v>50.15218353151545</v>
      </c>
    </row>
    <row r="11" spans="1:6" ht="18.75" customHeight="1">
      <c r="A11" s="128">
        <v>90</v>
      </c>
      <c r="B11" s="132" t="s">
        <v>442</v>
      </c>
      <c r="C11" s="133">
        <f t="shared" si="1"/>
        <v>171.790096</v>
      </c>
      <c r="D11" s="111">
        <v>171.790096</v>
      </c>
      <c r="E11" s="111">
        <v>240.324056</v>
      </c>
      <c r="F11" s="133">
        <f aca="true" t="shared" si="2" ref="F11:F14">C11/E11*100-100</f>
        <v>-28.51731164191071</v>
      </c>
    </row>
    <row r="12" spans="1:6" ht="18.75" customHeight="1">
      <c r="A12" s="128">
        <v>91</v>
      </c>
      <c r="B12" s="132" t="s">
        <v>255</v>
      </c>
      <c r="C12" s="133">
        <f t="shared" si="1"/>
        <v>2008.816434</v>
      </c>
      <c r="D12" s="111">
        <v>2008.816434</v>
      </c>
      <c r="E12" s="111">
        <v>131.461113</v>
      </c>
      <c r="F12" s="133">
        <f t="shared" si="2"/>
        <v>1428.0689385308947</v>
      </c>
    </row>
    <row r="13" spans="1:6" ht="18.75" customHeight="1">
      <c r="A13" s="135"/>
      <c r="B13" s="134" t="s">
        <v>503</v>
      </c>
      <c r="C13" s="133">
        <f t="shared" si="1"/>
        <v>15321.642718</v>
      </c>
      <c r="D13" s="137">
        <f>SUM(D14:D20)</f>
        <v>15321.642718</v>
      </c>
      <c r="E13" s="137">
        <f>SUM(E14:E20)</f>
        <v>17839.606923000003</v>
      </c>
      <c r="F13" s="133">
        <f t="shared" si="2"/>
        <v>-14.114460121616673</v>
      </c>
    </row>
    <row r="14" spans="1:6" ht="18" customHeight="1">
      <c r="A14" s="135">
        <v>92</v>
      </c>
      <c r="B14" s="132" t="s">
        <v>256</v>
      </c>
      <c r="C14" s="133">
        <f t="shared" si="1"/>
        <v>11514.791737</v>
      </c>
      <c r="D14" s="111">
        <v>11514.791737</v>
      </c>
      <c r="E14" s="111">
        <v>16558.153619</v>
      </c>
      <c r="F14" s="133">
        <f t="shared" si="2"/>
        <v>-30.4584798404871</v>
      </c>
    </row>
    <row r="15" spans="1:6" ht="18" customHeight="1">
      <c r="A15" s="135">
        <v>93</v>
      </c>
      <c r="B15" s="132" t="s">
        <v>257</v>
      </c>
      <c r="C15" s="133">
        <f t="shared" si="1"/>
        <v>2174.861421</v>
      </c>
      <c r="D15" s="111">
        <v>2174.861421</v>
      </c>
      <c r="E15" s="111">
        <v>99.865914</v>
      </c>
      <c r="F15" s="133">
        <f aca="true" t="shared" si="3" ref="F15:F21">C15/E15*100-100</f>
        <v>2077.781521130423</v>
      </c>
    </row>
    <row r="16" spans="1:6" ht="18" customHeight="1">
      <c r="A16" s="135">
        <v>94</v>
      </c>
      <c r="B16" s="132" t="s">
        <v>443</v>
      </c>
      <c r="C16" s="133">
        <f aca="true" t="shared" si="4" ref="C16:C39">D16</f>
        <v>519.011473</v>
      </c>
      <c r="D16" s="111">
        <v>519.011473</v>
      </c>
      <c r="E16" s="111">
        <v>275.416712</v>
      </c>
      <c r="F16" s="133">
        <f t="shared" si="3"/>
        <v>88.44588958712134</v>
      </c>
    </row>
    <row r="17" spans="1:6" ht="18" customHeight="1">
      <c r="A17" s="135">
        <v>95</v>
      </c>
      <c r="B17" s="132" t="s">
        <v>412</v>
      </c>
      <c r="C17" s="133">
        <f t="shared" si="4"/>
        <v>413.408002</v>
      </c>
      <c r="D17" s="111">
        <v>413.408002</v>
      </c>
      <c r="E17" s="111">
        <v>230.03064</v>
      </c>
      <c r="F17" s="133">
        <f t="shared" si="3"/>
        <v>79.7186679131093</v>
      </c>
    </row>
    <row r="18" spans="1:6" ht="18" customHeight="1">
      <c r="A18" s="135">
        <v>96</v>
      </c>
      <c r="B18" s="132" t="s">
        <v>475</v>
      </c>
      <c r="C18" s="133">
        <f t="shared" si="4"/>
        <v>408.112528</v>
      </c>
      <c r="D18" s="111">
        <v>408.112528</v>
      </c>
      <c r="E18" s="111">
        <v>237.717872</v>
      </c>
      <c r="F18" s="133">
        <f t="shared" si="3"/>
        <v>71.6793628373049</v>
      </c>
    </row>
    <row r="19" spans="1:6" ht="18" customHeight="1">
      <c r="A19" s="135">
        <v>97</v>
      </c>
      <c r="B19" s="132" t="s">
        <v>444</v>
      </c>
      <c r="C19" s="133">
        <f t="shared" si="4"/>
        <v>185.050151</v>
      </c>
      <c r="D19" s="111">
        <v>185.050151</v>
      </c>
      <c r="E19" s="111">
        <v>236.883547</v>
      </c>
      <c r="F19" s="133">
        <f t="shared" si="3"/>
        <v>-21.88138292272363</v>
      </c>
    </row>
    <row r="20" spans="1:6" ht="18" customHeight="1">
      <c r="A20" s="135">
        <v>98</v>
      </c>
      <c r="B20" s="132" t="s">
        <v>431</v>
      </c>
      <c r="C20" s="133">
        <f t="shared" si="4"/>
        <v>106.407406</v>
      </c>
      <c r="D20" s="111">
        <v>106.407406</v>
      </c>
      <c r="E20" s="111">
        <v>201.538619</v>
      </c>
      <c r="F20" s="133">
        <f t="shared" si="3"/>
        <v>-47.20247338799122</v>
      </c>
    </row>
    <row r="21" spans="1:6" ht="18" customHeight="1">
      <c r="A21" s="135"/>
      <c r="B21" s="134" t="s">
        <v>504</v>
      </c>
      <c r="C21" s="133">
        <f t="shared" si="4"/>
        <v>5162.294105</v>
      </c>
      <c r="D21" s="137">
        <f>SUM(D22:D31)</f>
        <v>5162.294105</v>
      </c>
      <c r="E21" s="137">
        <f>SUM(E22:E31)</f>
        <v>6136.5796470000005</v>
      </c>
      <c r="F21" s="133">
        <f t="shared" si="3"/>
        <v>-15.876686982728245</v>
      </c>
    </row>
    <row r="22" spans="1:6" ht="18" customHeight="1">
      <c r="A22" s="135">
        <v>99</v>
      </c>
      <c r="B22" s="132" t="s">
        <v>261</v>
      </c>
      <c r="C22" s="133">
        <f t="shared" si="4"/>
        <v>1812.844199</v>
      </c>
      <c r="D22" s="111">
        <v>1812.844199</v>
      </c>
      <c r="E22" s="111">
        <v>2200.830764</v>
      </c>
      <c r="F22" s="133">
        <f aca="true" t="shared" si="5" ref="F22:F28">C22/E22*100-100</f>
        <v>-17.629095855368547</v>
      </c>
    </row>
    <row r="23" spans="1:6" ht="18" customHeight="1">
      <c r="A23" s="135">
        <v>100</v>
      </c>
      <c r="B23" s="132" t="s">
        <v>432</v>
      </c>
      <c r="C23" s="133">
        <f t="shared" si="4"/>
        <v>107.255592</v>
      </c>
      <c r="D23" s="111">
        <v>107.255592</v>
      </c>
      <c r="E23" s="111">
        <v>1229.300367</v>
      </c>
      <c r="F23" s="133">
        <f t="shared" si="5"/>
        <v>-91.27507036691546</v>
      </c>
    </row>
    <row r="24" spans="1:6" ht="18" customHeight="1">
      <c r="A24" s="135">
        <v>101</v>
      </c>
      <c r="B24" s="110" t="s">
        <v>384</v>
      </c>
      <c r="C24" s="133">
        <f t="shared" si="4"/>
        <v>1650.385548</v>
      </c>
      <c r="D24" s="111">
        <v>1650.385548</v>
      </c>
      <c r="E24" s="111">
        <v>666.257921</v>
      </c>
      <c r="F24" s="133">
        <f t="shared" si="5"/>
        <v>147.70970760436182</v>
      </c>
    </row>
    <row r="25" spans="1:6" ht="18" customHeight="1">
      <c r="A25" s="135">
        <v>102</v>
      </c>
      <c r="B25" s="110" t="s">
        <v>433</v>
      </c>
      <c r="C25" s="133">
        <f t="shared" si="4"/>
        <v>606.287792</v>
      </c>
      <c r="D25" s="111">
        <v>606.287792</v>
      </c>
      <c r="E25" s="111">
        <v>359.680598</v>
      </c>
      <c r="F25" s="133">
        <f t="shared" si="5"/>
        <v>68.56282917990478</v>
      </c>
    </row>
    <row r="26" spans="1:6" ht="18" customHeight="1">
      <c r="A26" s="135">
        <v>103</v>
      </c>
      <c r="B26" s="110" t="s">
        <v>351</v>
      </c>
      <c r="C26" s="133">
        <f t="shared" si="4"/>
        <v>258.254559</v>
      </c>
      <c r="D26" s="111">
        <v>258.254559</v>
      </c>
      <c r="E26" s="111">
        <v>382.520447</v>
      </c>
      <c r="F26" s="133">
        <f t="shared" si="5"/>
        <v>-32.486077273667945</v>
      </c>
    </row>
    <row r="27" spans="1:6" ht="18" customHeight="1">
      <c r="A27" s="135">
        <v>104</v>
      </c>
      <c r="B27" s="110" t="s">
        <v>358</v>
      </c>
      <c r="C27" s="133">
        <f t="shared" si="4"/>
        <v>67.958583</v>
      </c>
      <c r="D27" s="111">
        <v>67.958583</v>
      </c>
      <c r="E27" s="111">
        <v>403.49343</v>
      </c>
      <c r="F27" s="133">
        <f t="shared" si="5"/>
        <v>-83.15744992427757</v>
      </c>
    </row>
    <row r="28" spans="1:6" ht="18" customHeight="1">
      <c r="A28" s="135">
        <v>105</v>
      </c>
      <c r="B28" s="110" t="s">
        <v>397</v>
      </c>
      <c r="C28" s="133">
        <f t="shared" si="4"/>
        <v>183.066402</v>
      </c>
      <c r="D28" s="111">
        <v>183.066402</v>
      </c>
      <c r="E28" s="111">
        <v>258.304485</v>
      </c>
      <c r="F28" s="133">
        <f t="shared" si="5"/>
        <v>-29.127671941120184</v>
      </c>
    </row>
    <row r="29" spans="1:6" ht="18" customHeight="1">
      <c r="A29" s="135">
        <v>106</v>
      </c>
      <c r="B29" s="110" t="s">
        <v>413</v>
      </c>
      <c r="C29" s="133">
        <f t="shared" si="4"/>
        <v>286.611625</v>
      </c>
      <c r="D29" s="144">
        <v>286.611625</v>
      </c>
      <c r="E29" s="111">
        <v>264.551704</v>
      </c>
      <c r="F29" s="133">
        <f aca="true" t="shared" si="6" ref="F29:F39">C29/E29*100-100</f>
        <v>8.338604766650846</v>
      </c>
    </row>
    <row r="30" spans="1:6" ht="18" customHeight="1">
      <c r="A30" s="135">
        <v>107</v>
      </c>
      <c r="B30" s="110" t="s">
        <v>452</v>
      </c>
      <c r="C30" s="133">
        <f t="shared" si="4"/>
        <v>134.93153</v>
      </c>
      <c r="D30" s="144">
        <v>134.93153</v>
      </c>
      <c r="E30" s="111">
        <v>155.406464</v>
      </c>
      <c r="F30" s="133">
        <f t="shared" si="6"/>
        <v>-13.175085175350233</v>
      </c>
    </row>
    <row r="31" spans="1:6" ht="18" customHeight="1">
      <c r="A31" s="135">
        <v>108</v>
      </c>
      <c r="B31" s="110" t="s">
        <v>453</v>
      </c>
      <c r="C31" s="133">
        <f t="shared" si="4"/>
        <v>54.698275</v>
      </c>
      <c r="D31" s="144">
        <v>54.698275</v>
      </c>
      <c r="E31" s="111">
        <v>216.233467</v>
      </c>
      <c r="F31" s="133">
        <f t="shared" si="6"/>
        <v>-74.70406604542856</v>
      </c>
    </row>
    <row r="32" spans="1:6" ht="18" customHeight="1">
      <c r="A32" s="135"/>
      <c r="B32" s="134" t="s">
        <v>505</v>
      </c>
      <c r="C32" s="133">
        <f t="shared" si="4"/>
        <v>8189.621747</v>
      </c>
      <c r="D32" s="137">
        <f>SUM(D33:D39,'分行业5'!D5)</f>
        <v>8189.621747</v>
      </c>
      <c r="E32" s="137">
        <f>SUM(E33:E39,'分行业5'!E5)</f>
        <v>5971.608651</v>
      </c>
      <c r="F32" s="133">
        <f t="shared" si="6"/>
        <v>37.1426398752466</v>
      </c>
    </row>
    <row r="33" spans="1:6" ht="18" customHeight="1">
      <c r="A33" s="135">
        <v>109</v>
      </c>
      <c r="B33" s="132" t="s">
        <v>262</v>
      </c>
      <c r="C33" s="133">
        <f t="shared" si="4"/>
        <v>4691.293892</v>
      </c>
      <c r="D33" s="111">
        <v>4691.293892</v>
      </c>
      <c r="E33" s="111">
        <v>3497.398414</v>
      </c>
      <c r="F33" s="133">
        <f t="shared" si="6"/>
        <v>34.13667351197009</v>
      </c>
    </row>
    <row r="34" spans="1:6" ht="18" customHeight="1">
      <c r="A34" s="135">
        <v>110</v>
      </c>
      <c r="B34" s="132" t="s">
        <v>263</v>
      </c>
      <c r="C34" s="133">
        <f t="shared" si="4"/>
        <v>1490.656466</v>
      </c>
      <c r="D34" s="111">
        <v>1490.656466</v>
      </c>
      <c r="E34" s="111">
        <v>872.652323</v>
      </c>
      <c r="F34" s="133">
        <f t="shared" si="6"/>
        <v>70.81905665195828</v>
      </c>
    </row>
    <row r="35" spans="1:6" ht="18" customHeight="1">
      <c r="A35" s="135">
        <v>111</v>
      </c>
      <c r="B35" s="132" t="s">
        <v>385</v>
      </c>
      <c r="C35" s="133">
        <f t="shared" si="4"/>
        <v>496.17263</v>
      </c>
      <c r="D35" s="111">
        <v>496.17263</v>
      </c>
      <c r="E35" s="111">
        <v>531.371876</v>
      </c>
      <c r="F35" s="133">
        <f t="shared" si="6"/>
        <v>-6.624220736891246</v>
      </c>
    </row>
    <row r="36" spans="1:6" ht="18" customHeight="1">
      <c r="A36" s="135">
        <v>112</v>
      </c>
      <c r="B36" s="132" t="s">
        <v>486</v>
      </c>
      <c r="C36" s="133">
        <f t="shared" si="4"/>
        <v>581.676985</v>
      </c>
      <c r="D36" s="111">
        <v>581.676985</v>
      </c>
      <c r="E36" s="111">
        <v>377.88116</v>
      </c>
      <c r="F36" s="133">
        <f t="shared" si="6"/>
        <v>53.931194929114724</v>
      </c>
    </row>
    <row r="37" spans="1:6" ht="18" customHeight="1">
      <c r="A37" s="135">
        <v>113</v>
      </c>
      <c r="B37" s="132" t="s">
        <v>434</v>
      </c>
      <c r="C37" s="133">
        <f t="shared" si="4"/>
        <v>359.726844</v>
      </c>
      <c r="D37" s="111">
        <v>359.726844</v>
      </c>
      <c r="E37" s="111">
        <v>284.42553</v>
      </c>
      <c r="F37" s="133">
        <f t="shared" si="6"/>
        <v>26.474878679139692</v>
      </c>
    </row>
    <row r="38" spans="1:6" ht="18" customHeight="1">
      <c r="A38" s="135">
        <v>114</v>
      </c>
      <c r="B38" s="132" t="s">
        <v>445</v>
      </c>
      <c r="C38" s="133">
        <f t="shared" si="4"/>
        <v>205.14625</v>
      </c>
      <c r="D38" s="111">
        <v>205.14625</v>
      </c>
      <c r="E38" s="111">
        <v>124.462903</v>
      </c>
      <c r="F38" s="133">
        <f t="shared" si="6"/>
        <v>64.82521703675835</v>
      </c>
    </row>
    <row r="39" spans="1:6" ht="18" customHeight="1">
      <c r="A39" s="135">
        <v>115</v>
      </c>
      <c r="B39" s="132" t="s">
        <v>462</v>
      </c>
      <c r="C39" s="133">
        <f t="shared" si="4"/>
        <v>144.858959</v>
      </c>
      <c r="D39" s="111">
        <v>144.858959</v>
      </c>
      <c r="E39" s="111">
        <v>123.733007</v>
      </c>
      <c r="F39" s="133">
        <f t="shared" si="6"/>
        <v>17.073820892431726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4">
      <selection activeCell="K23" sqref="K23"/>
    </sheetView>
  </sheetViews>
  <sheetFormatPr defaultColWidth="9.00390625" defaultRowHeight="14.25"/>
  <sheetData>
    <row r="1" spans="1:8" ht="22.5">
      <c r="A1" s="337" t="s">
        <v>5</v>
      </c>
      <c r="B1" s="337"/>
      <c r="C1" s="337"/>
      <c r="D1" s="337"/>
      <c r="E1" s="337"/>
      <c r="F1" s="337"/>
      <c r="G1" s="337"/>
      <c r="H1" s="40"/>
    </row>
    <row r="2" spans="1:8" ht="22.5">
      <c r="A2" s="337"/>
      <c r="B2" s="338"/>
      <c r="C2" s="338"/>
      <c r="D2" s="338"/>
      <c r="E2" s="338"/>
      <c r="F2" s="338"/>
      <c r="G2" s="338"/>
      <c r="H2" s="40"/>
    </row>
    <row r="3" spans="1:8" ht="15">
      <c r="A3" s="40"/>
      <c r="B3" s="40"/>
      <c r="C3" s="40"/>
      <c r="D3" s="40"/>
      <c r="E3" s="40"/>
      <c r="F3" s="40"/>
      <c r="G3" s="40"/>
      <c r="H3" s="40"/>
    </row>
    <row r="4" spans="1:8" ht="16.5">
      <c r="A4" s="339" t="s">
        <v>6</v>
      </c>
      <c r="B4" s="339"/>
      <c r="C4" s="339"/>
      <c r="D4" s="339"/>
      <c r="E4" s="339"/>
      <c r="F4" s="339"/>
      <c r="G4" s="339"/>
      <c r="H4" s="40"/>
    </row>
    <row r="5" spans="1:8" ht="15">
      <c r="A5" s="40"/>
      <c r="B5" s="40"/>
      <c r="C5" s="40"/>
      <c r="D5" s="40"/>
      <c r="E5" s="40"/>
      <c r="F5" s="40"/>
      <c r="G5" s="40"/>
      <c r="H5" s="40"/>
    </row>
    <row r="6" spans="1:8" ht="16.5">
      <c r="A6" s="339" t="s">
        <v>7</v>
      </c>
      <c r="B6" s="339"/>
      <c r="C6" s="339"/>
      <c r="D6" s="339"/>
      <c r="E6" s="339"/>
      <c r="F6" s="339"/>
      <c r="G6" s="339"/>
      <c r="H6" s="40"/>
    </row>
    <row r="7" spans="1:8" ht="16.5">
      <c r="A7" s="339"/>
      <c r="B7" s="339"/>
      <c r="C7" s="339"/>
      <c r="D7" s="339"/>
      <c r="E7" s="339"/>
      <c r="F7" s="339"/>
      <c r="G7" s="339"/>
      <c r="H7" s="40"/>
    </row>
    <row r="8" spans="1:8" ht="16.5">
      <c r="A8" s="339" t="s">
        <v>8</v>
      </c>
      <c r="B8" s="339"/>
      <c r="C8" s="339"/>
      <c r="D8" s="339"/>
      <c r="E8" s="339"/>
      <c r="F8" s="339"/>
      <c r="G8" s="339"/>
      <c r="H8" s="40"/>
    </row>
    <row r="9" spans="1:8" ht="16.5">
      <c r="A9" s="339"/>
      <c r="B9" s="339"/>
      <c r="C9" s="339"/>
      <c r="D9" s="339"/>
      <c r="E9" s="339"/>
      <c r="F9" s="339"/>
      <c r="G9" s="339"/>
      <c r="H9" s="40"/>
    </row>
    <row r="10" spans="1:8" ht="16.5">
      <c r="A10" s="339" t="s">
        <v>9</v>
      </c>
      <c r="B10" s="339"/>
      <c r="C10" s="339"/>
      <c r="D10" s="339"/>
      <c r="E10" s="339"/>
      <c r="F10" s="339"/>
      <c r="G10" s="339"/>
      <c r="H10" s="40"/>
    </row>
    <row r="11" spans="1:8" ht="16.5">
      <c r="A11" s="339"/>
      <c r="B11" s="339"/>
      <c r="C11" s="339"/>
      <c r="D11" s="339"/>
      <c r="E11" s="339"/>
      <c r="F11" s="339"/>
      <c r="G11" s="339"/>
      <c r="H11" s="40"/>
    </row>
    <row r="12" spans="1:8" ht="16.5">
      <c r="A12" s="339" t="s">
        <v>10</v>
      </c>
      <c r="B12" s="339"/>
      <c r="C12" s="339"/>
      <c r="D12" s="339"/>
      <c r="E12" s="339"/>
      <c r="F12" s="339"/>
      <c r="G12" s="339"/>
      <c r="H12" s="40"/>
    </row>
    <row r="13" spans="1:8" ht="16.5">
      <c r="A13" s="339"/>
      <c r="B13" s="339"/>
      <c r="C13" s="339"/>
      <c r="D13" s="339"/>
      <c r="E13" s="339"/>
      <c r="F13" s="339"/>
      <c r="G13" s="339"/>
      <c r="H13" s="40"/>
    </row>
    <row r="14" spans="1:8" ht="16.5">
      <c r="A14" s="339" t="s">
        <v>11</v>
      </c>
      <c r="B14" s="339"/>
      <c r="C14" s="339"/>
      <c r="D14" s="339"/>
      <c r="E14" s="339"/>
      <c r="F14" s="339"/>
      <c r="G14" s="339"/>
      <c r="H14" s="40"/>
    </row>
    <row r="15" spans="1:8" ht="16.5">
      <c r="A15" s="339"/>
      <c r="B15" s="339"/>
      <c r="C15" s="339"/>
      <c r="D15" s="339"/>
      <c r="E15" s="339"/>
      <c r="F15" s="339"/>
      <c r="G15" s="339"/>
      <c r="H15" s="40"/>
    </row>
    <row r="16" spans="1:8" ht="16.5">
      <c r="A16" s="339" t="s">
        <v>12</v>
      </c>
      <c r="B16" s="339"/>
      <c r="C16" s="339"/>
      <c r="D16" s="339"/>
      <c r="E16" s="339"/>
      <c r="F16" s="339"/>
      <c r="G16" s="339"/>
      <c r="H16" s="40"/>
    </row>
    <row r="17" spans="1:8" ht="16.5">
      <c r="A17" s="339"/>
      <c r="B17" s="339"/>
      <c r="C17" s="339"/>
      <c r="D17" s="339"/>
      <c r="E17" s="339"/>
      <c r="F17" s="339"/>
      <c r="G17" s="339"/>
      <c r="H17" s="40"/>
    </row>
    <row r="18" spans="1:8" ht="16.5">
      <c r="A18" s="339" t="s">
        <v>13</v>
      </c>
      <c r="B18" s="339"/>
      <c r="C18" s="339"/>
      <c r="D18" s="339"/>
      <c r="E18" s="339"/>
      <c r="F18" s="339"/>
      <c r="G18" s="339"/>
      <c r="H18" s="40"/>
    </row>
    <row r="19" spans="1:8" ht="16.5">
      <c r="A19" s="339"/>
      <c r="B19" s="339"/>
      <c r="C19" s="339"/>
      <c r="D19" s="339"/>
      <c r="E19" s="339"/>
      <c r="F19" s="339"/>
      <c r="G19" s="339"/>
      <c r="H19" s="40"/>
    </row>
    <row r="20" spans="1:8" ht="16.5">
      <c r="A20" s="339" t="s">
        <v>14</v>
      </c>
      <c r="B20" s="339"/>
      <c r="C20" s="339"/>
      <c r="D20" s="339"/>
      <c r="E20" s="339"/>
      <c r="F20" s="339"/>
      <c r="G20" s="339"/>
      <c r="H20" s="40"/>
    </row>
    <row r="21" spans="1:8" ht="16.5">
      <c r="A21" s="339"/>
      <c r="B21" s="339"/>
      <c r="C21" s="339"/>
      <c r="D21" s="339"/>
      <c r="E21" s="339"/>
      <c r="F21" s="339"/>
      <c r="G21" s="339"/>
      <c r="H21" s="40"/>
    </row>
    <row r="22" spans="1:8" ht="16.5">
      <c r="A22" s="339" t="s">
        <v>15</v>
      </c>
      <c r="B22" s="339"/>
      <c r="C22" s="339"/>
      <c r="D22" s="339"/>
      <c r="E22" s="339"/>
      <c r="F22" s="339"/>
      <c r="G22" s="339"/>
      <c r="H22" s="40"/>
    </row>
    <row r="23" spans="1:8" ht="16.5">
      <c r="A23" s="339"/>
      <c r="B23" s="339"/>
      <c r="C23" s="339"/>
      <c r="D23" s="339"/>
      <c r="E23" s="339"/>
      <c r="F23" s="339"/>
      <c r="G23" s="339"/>
      <c r="H23" s="40"/>
    </row>
    <row r="24" spans="1:8" ht="16.5">
      <c r="A24" s="339" t="s">
        <v>16</v>
      </c>
      <c r="B24" s="339"/>
      <c r="C24" s="339"/>
      <c r="D24" s="339"/>
      <c r="E24" s="339"/>
      <c r="F24" s="339"/>
      <c r="G24" s="339"/>
      <c r="H24" s="40"/>
    </row>
    <row r="25" spans="1:8" ht="16.5">
      <c r="A25" s="339"/>
      <c r="B25" s="339"/>
      <c r="C25" s="339"/>
      <c r="D25" s="339"/>
      <c r="E25" s="339"/>
      <c r="F25" s="339"/>
      <c r="G25" s="339"/>
      <c r="H25" s="40"/>
    </row>
    <row r="26" spans="1:8" ht="16.5">
      <c r="A26" s="339" t="s">
        <v>17</v>
      </c>
      <c r="B26" s="339"/>
      <c r="C26" s="339"/>
      <c r="D26" s="339"/>
      <c r="E26" s="339"/>
      <c r="F26" s="339"/>
      <c r="G26" s="339"/>
      <c r="H26" s="40"/>
    </row>
    <row r="27" spans="1:8" ht="16.5">
      <c r="A27" s="339"/>
      <c r="B27" s="339"/>
      <c r="C27" s="339"/>
      <c r="D27" s="339"/>
      <c r="E27" s="339"/>
      <c r="F27" s="339"/>
      <c r="G27" s="339"/>
      <c r="H27" s="40"/>
    </row>
    <row r="28" spans="1:8" ht="16.5">
      <c r="A28" s="339" t="s">
        <v>18</v>
      </c>
      <c r="B28" s="339"/>
      <c r="C28" s="339"/>
      <c r="D28" s="339"/>
      <c r="E28" s="339"/>
      <c r="F28" s="339"/>
      <c r="G28" s="339"/>
      <c r="H28" s="40"/>
    </row>
    <row r="29" spans="1:8" ht="16.5">
      <c r="A29" s="339"/>
      <c r="B29" s="339"/>
      <c r="C29" s="339"/>
      <c r="D29" s="339"/>
      <c r="E29" s="339"/>
      <c r="F29" s="339"/>
      <c r="G29" s="339"/>
      <c r="H29" s="40"/>
    </row>
    <row r="30" spans="1:8" ht="16.5">
      <c r="A30" s="339" t="s">
        <v>19</v>
      </c>
      <c r="B30" s="339"/>
      <c r="C30" s="339"/>
      <c r="D30" s="339"/>
      <c r="E30" s="339"/>
      <c r="F30" s="339"/>
      <c r="G30" s="339"/>
      <c r="H30" s="40"/>
    </row>
    <row r="31" spans="1:8" ht="16.5">
      <c r="A31" s="340"/>
      <c r="B31" s="340"/>
      <c r="C31" s="340"/>
      <c r="D31" s="340"/>
      <c r="E31" s="340"/>
      <c r="F31" s="340"/>
      <c r="G31" s="340"/>
      <c r="H31" s="40"/>
    </row>
    <row r="32" spans="1:8" ht="16.5">
      <c r="A32" s="339" t="s">
        <v>20</v>
      </c>
      <c r="B32" s="339"/>
      <c r="C32" s="339"/>
      <c r="D32" s="339"/>
      <c r="E32" s="339"/>
      <c r="F32" s="339"/>
      <c r="G32" s="339"/>
      <c r="H32" s="40"/>
    </row>
    <row r="33" spans="1:8" ht="15">
      <c r="A33" s="40"/>
      <c r="B33" s="40"/>
      <c r="C33" s="40"/>
      <c r="D33" s="40"/>
      <c r="E33" s="40"/>
      <c r="F33" s="40"/>
      <c r="G33" s="40"/>
      <c r="H33" s="40"/>
    </row>
    <row r="34" spans="1:8" ht="15">
      <c r="A34" s="40"/>
      <c r="B34" s="40"/>
      <c r="C34" s="40"/>
      <c r="D34" s="40"/>
      <c r="E34" s="40"/>
      <c r="F34" s="40"/>
      <c r="G34" s="40"/>
      <c r="H34" s="40"/>
    </row>
    <row r="35" spans="1:8" ht="15">
      <c r="A35" s="40"/>
      <c r="B35" s="40"/>
      <c r="C35" s="40"/>
      <c r="D35" s="40"/>
      <c r="E35" s="40"/>
      <c r="F35" s="40"/>
      <c r="G35" s="40"/>
      <c r="H35" s="40"/>
    </row>
    <row r="36" spans="1:8" ht="16.5">
      <c r="A36" s="339" t="s">
        <v>21</v>
      </c>
      <c r="B36" s="339"/>
      <c r="C36" s="339"/>
      <c r="D36" s="339"/>
      <c r="E36" s="339"/>
      <c r="F36" s="339"/>
      <c r="G36" s="339"/>
      <c r="H36" s="40"/>
    </row>
    <row r="37" spans="1:8" ht="15">
      <c r="A37" s="40"/>
      <c r="B37" s="40"/>
      <c r="C37" s="40"/>
      <c r="D37" s="40"/>
      <c r="E37" s="40"/>
      <c r="F37" s="40"/>
      <c r="G37" s="40"/>
      <c r="H37" s="40"/>
    </row>
  </sheetData>
  <sheetProtection/>
  <mergeCells count="17">
    <mergeCell ref="A1:G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  <mergeCell ref="A24:G24"/>
    <mergeCell ref="A26:G26"/>
    <mergeCell ref="A28:G28"/>
    <mergeCell ref="A30:G30"/>
    <mergeCell ref="A32:G32"/>
    <mergeCell ref="A36:G36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A13" sqref="A13:A37"/>
    </sheetView>
  </sheetViews>
  <sheetFormatPr defaultColWidth="9.00390625" defaultRowHeight="14.25"/>
  <cols>
    <col min="1" max="1" width="6.125" style="0" customWidth="1"/>
    <col min="2" max="2" width="24.875" style="0" customWidth="1"/>
  </cols>
  <sheetData>
    <row r="1" spans="1:6" ht="19.5" customHeight="1">
      <c r="A1" s="38"/>
      <c r="B1" s="36" t="s">
        <v>506</v>
      </c>
      <c r="C1" s="36"/>
      <c r="D1" s="36"/>
      <c r="E1" s="36"/>
      <c r="F1" s="36"/>
    </row>
    <row r="2" spans="1:6" ht="19.5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19.5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19.5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18" customHeight="1">
      <c r="A5" s="135">
        <v>116</v>
      </c>
      <c r="B5" s="132" t="s">
        <v>435</v>
      </c>
      <c r="C5" s="133">
        <f>D5</f>
        <v>220.089721</v>
      </c>
      <c r="D5" s="111">
        <v>220.089721</v>
      </c>
      <c r="E5" s="111">
        <v>159.683438</v>
      </c>
      <c r="F5" s="133">
        <f aca="true" t="shared" si="0" ref="F5:F9">C5/E5*100-100</f>
        <v>37.82877157241566</v>
      </c>
    </row>
    <row r="6" spans="1:6" ht="18" customHeight="1">
      <c r="A6" s="135"/>
      <c r="B6" s="134" t="s">
        <v>507</v>
      </c>
      <c r="C6" s="133">
        <f aca="true" t="shared" si="1" ref="C6:C37">D6</f>
        <v>2511.1180019999997</v>
      </c>
      <c r="D6" s="142">
        <f>SUM(D7:D11)</f>
        <v>2511.1180019999997</v>
      </c>
      <c r="E6" s="142">
        <f>SUM(E7:E11)</f>
        <v>1615.6301050000006</v>
      </c>
      <c r="F6" s="133">
        <f t="shared" si="0"/>
        <v>55.42654189400605</v>
      </c>
    </row>
    <row r="7" spans="1:6" ht="18" customHeight="1">
      <c r="A7" s="135">
        <v>117</v>
      </c>
      <c r="B7" s="132" t="s">
        <v>264</v>
      </c>
      <c r="C7" s="133">
        <f t="shared" si="1"/>
        <v>1222.132337</v>
      </c>
      <c r="D7" s="111">
        <v>1222.132337</v>
      </c>
      <c r="E7" s="111">
        <v>1335.450212</v>
      </c>
      <c r="F7" s="133">
        <f t="shared" si="0"/>
        <v>-8.485368752931095</v>
      </c>
    </row>
    <row r="8" spans="1:6" ht="18" customHeight="1">
      <c r="A8" s="135">
        <v>118</v>
      </c>
      <c r="B8" s="132" t="s">
        <v>265</v>
      </c>
      <c r="C8" s="133">
        <f t="shared" si="1"/>
        <v>485.746905</v>
      </c>
      <c r="D8" s="111">
        <v>485.746905</v>
      </c>
      <c r="E8" s="111">
        <v>735.038841</v>
      </c>
      <c r="F8" s="133">
        <f t="shared" si="0"/>
        <v>-33.915477944110435</v>
      </c>
    </row>
    <row r="9" spans="1:6" ht="18" customHeight="1">
      <c r="A9" s="135">
        <v>119</v>
      </c>
      <c r="B9" s="132" t="s">
        <v>266</v>
      </c>
      <c r="C9" s="133">
        <f t="shared" si="1"/>
        <v>61.481415</v>
      </c>
      <c r="D9" s="111">
        <v>61.481415</v>
      </c>
      <c r="E9" s="111">
        <v>215.357288</v>
      </c>
      <c r="F9" s="133">
        <f t="shared" si="0"/>
        <v>-71.45143516108914</v>
      </c>
    </row>
    <row r="10" spans="1:6" ht="18" customHeight="1">
      <c r="A10" s="135">
        <v>120</v>
      </c>
      <c r="B10" s="132" t="s">
        <v>454</v>
      </c>
      <c r="C10" s="133">
        <f t="shared" si="1"/>
        <v>340.248942</v>
      </c>
      <c r="D10" s="111">
        <v>340.248942</v>
      </c>
      <c r="E10" s="111">
        <v>-190.460236</v>
      </c>
      <c r="F10" s="133"/>
    </row>
    <row r="11" spans="1:6" ht="18" customHeight="1">
      <c r="A11" s="135">
        <v>121</v>
      </c>
      <c r="B11" s="132" t="s">
        <v>267</v>
      </c>
      <c r="C11" s="133">
        <f t="shared" si="1"/>
        <v>401.508403</v>
      </c>
      <c r="D11" s="111">
        <v>401.508403</v>
      </c>
      <c r="E11" s="111">
        <v>-479.756</v>
      </c>
      <c r="F11" s="133"/>
    </row>
    <row r="12" spans="1:6" ht="18" customHeight="1">
      <c r="A12" s="135"/>
      <c r="B12" s="134" t="s">
        <v>508</v>
      </c>
      <c r="C12" s="133">
        <f t="shared" si="1"/>
        <v>33756.291705999996</v>
      </c>
      <c r="D12" s="137">
        <f ca="1">SUM(D13:D37,'分行业6'!D5:'分行业6'!D27)</f>
        <v>33756.291705999996</v>
      </c>
      <c r="E12" s="137">
        <f ca="1">SUM(E13:E37,'分行业6'!E5:'分行业6'!E27)</f>
        <v>26011.55582099999</v>
      </c>
      <c r="F12" s="133">
        <f aca="true" t="shared" si="2" ref="F10:F16">C12/E12*100-100</f>
        <v>29.77421242426192</v>
      </c>
    </row>
    <row r="13" spans="1:6" ht="18" customHeight="1">
      <c r="A13" s="135">
        <v>122</v>
      </c>
      <c r="B13" s="132" t="s">
        <v>268</v>
      </c>
      <c r="C13" s="133">
        <f t="shared" si="1"/>
        <v>2644.444059</v>
      </c>
      <c r="D13" s="111">
        <v>2644.444059</v>
      </c>
      <c r="E13" s="111">
        <v>3980.356992</v>
      </c>
      <c r="F13" s="133">
        <f t="shared" si="2"/>
        <v>-33.56264113206457</v>
      </c>
    </row>
    <row r="14" spans="1:6" ht="18" customHeight="1">
      <c r="A14" s="135">
        <v>123</v>
      </c>
      <c r="B14" s="132" t="s">
        <v>269</v>
      </c>
      <c r="C14" s="133">
        <f t="shared" si="1"/>
        <v>6249.224294</v>
      </c>
      <c r="D14" s="111">
        <v>6249.224294</v>
      </c>
      <c r="E14" s="111">
        <v>1870.388814</v>
      </c>
      <c r="F14" s="133">
        <f t="shared" si="2"/>
        <v>234.11364777334472</v>
      </c>
    </row>
    <row r="15" spans="1:6" ht="18" customHeight="1">
      <c r="A15" s="135">
        <v>124</v>
      </c>
      <c r="B15" s="132" t="s">
        <v>270</v>
      </c>
      <c r="C15" s="133">
        <f t="shared" si="1"/>
        <v>1766.135046</v>
      </c>
      <c r="D15" s="111">
        <v>1766.135046</v>
      </c>
      <c r="E15" s="111">
        <v>1976.25458</v>
      </c>
      <c r="F15" s="133">
        <f t="shared" si="2"/>
        <v>-10.6322098441386</v>
      </c>
    </row>
    <row r="16" spans="1:6" ht="18" customHeight="1">
      <c r="A16" s="135">
        <v>125</v>
      </c>
      <c r="B16" s="132" t="s">
        <v>271</v>
      </c>
      <c r="C16" s="133">
        <f t="shared" si="1"/>
        <v>1559.713786</v>
      </c>
      <c r="D16" s="111">
        <v>1559.713786</v>
      </c>
      <c r="E16" s="111">
        <v>1713.852012</v>
      </c>
      <c r="F16" s="133">
        <f t="shared" si="2"/>
        <v>-8.993671852689701</v>
      </c>
    </row>
    <row r="17" spans="1:6" ht="18" customHeight="1">
      <c r="A17" s="135">
        <v>126</v>
      </c>
      <c r="B17" s="132" t="s">
        <v>386</v>
      </c>
      <c r="C17" s="133">
        <f t="shared" si="1"/>
        <v>808.372232</v>
      </c>
      <c r="D17" s="111">
        <v>808.372232</v>
      </c>
      <c r="E17" s="111">
        <v>1082.696824</v>
      </c>
      <c r="F17" s="133">
        <f aca="true" t="shared" si="3" ref="F17:F30">C17/E17*100-100</f>
        <v>-25.337156803186488</v>
      </c>
    </row>
    <row r="18" spans="1:6" ht="18" customHeight="1">
      <c r="A18" s="135">
        <v>127</v>
      </c>
      <c r="B18" s="132" t="s">
        <v>272</v>
      </c>
      <c r="C18" s="133">
        <f t="shared" si="1"/>
        <v>1434.308475</v>
      </c>
      <c r="D18" s="111">
        <v>1434.308475</v>
      </c>
      <c r="E18" s="111">
        <v>1077.984191</v>
      </c>
      <c r="F18" s="133">
        <f t="shared" si="3"/>
        <v>33.05468549306397</v>
      </c>
    </row>
    <row r="19" spans="1:6" ht="18" customHeight="1">
      <c r="A19" s="135">
        <v>128</v>
      </c>
      <c r="B19" s="132" t="s">
        <v>359</v>
      </c>
      <c r="C19" s="133">
        <f t="shared" si="1"/>
        <v>1338.555656</v>
      </c>
      <c r="D19" s="111">
        <v>1338.555656</v>
      </c>
      <c r="E19" s="111">
        <v>794.632727</v>
      </c>
      <c r="F19" s="143">
        <f t="shared" si="3"/>
        <v>68.44960074240686</v>
      </c>
    </row>
    <row r="20" spans="1:6" ht="18" customHeight="1">
      <c r="A20" s="135">
        <v>129</v>
      </c>
      <c r="B20" s="132" t="s">
        <v>414</v>
      </c>
      <c r="C20" s="133">
        <f t="shared" si="1"/>
        <v>988.093708</v>
      </c>
      <c r="D20" s="111">
        <v>988.093708</v>
      </c>
      <c r="E20" s="111">
        <v>750.557024</v>
      </c>
      <c r="F20" s="143">
        <f t="shared" si="3"/>
        <v>31.648052899975283</v>
      </c>
    </row>
    <row r="21" spans="1:6" ht="18" customHeight="1">
      <c r="A21" s="135">
        <v>130</v>
      </c>
      <c r="B21" s="132" t="s">
        <v>415</v>
      </c>
      <c r="C21" s="133">
        <f t="shared" si="1"/>
        <v>2416.674343</v>
      </c>
      <c r="D21" s="111">
        <v>2416.674343</v>
      </c>
      <c r="E21" s="111">
        <v>0</v>
      </c>
      <c r="F21" s="143" t="e">
        <f t="shared" si="3"/>
        <v>#DIV/0!</v>
      </c>
    </row>
    <row r="22" spans="1:6" ht="18" customHeight="1">
      <c r="A22" s="135">
        <v>131</v>
      </c>
      <c r="B22" s="132" t="s">
        <v>273</v>
      </c>
      <c r="C22" s="133">
        <f t="shared" si="1"/>
        <v>544.981519</v>
      </c>
      <c r="D22" s="111">
        <v>544.981519</v>
      </c>
      <c r="E22" s="111">
        <v>519.309802</v>
      </c>
      <c r="F22" s="143">
        <f t="shared" si="3"/>
        <v>4.943430087614644</v>
      </c>
    </row>
    <row r="23" spans="1:6" ht="18" customHeight="1">
      <c r="A23" s="135">
        <v>132</v>
      </c>
      <c r="B23" s="132" t="s">
        <v>463</v>
      </c>
      <c r="C23" s="133">
        <f t="shared" si="1"/>
        <v>192.451191</v>
      </c>
      <c r="D23" s="111">
        <v>192.451191</v>
      </c>
      <c r="E23" s="111">
        <v>576.875779</v>
      </c>
      <c r="F23" s="143">
        <f t="shared" si="3"/>
        <v>-66.63905852771121</v>
      </c>
    </row>
    <row r="24" spans="1:6" ht="18" customHeight="1">
      <c r="A24" s="135">
        <v>133</v>
      </c>
      <c r="B24" s="132" t="s">
        <v>274</v>
      </c>
      <c r="C24" s="133">
        <f t="shared" si="1"/>
        <v>18.232788</v>
      </c>
      <c r="D24" s="111">
        <v>18.232788</v>
      </c>
      <c r="E24" s="111">
        <v>657.999591</v>
      </c>
      <c r="F24" s="143">
        <f t="shared" si="3"/>
        <v>-97.22905785210435</v>
      </c>
    </row>
    <row r="25" spans="1:6" ht="18" customHeight="1">
      <c r="A25" s="135">
        <v>134</v>
      </c>
      <c r="B25" s="132" t="s">
        <v>416</v>
      </c>
      <c r="C25" s="133">
        <f t="shared" si="1"/>
        <v>34.045125</v>
      </c>
      <c r="D25" s="111">
        <v>34.045125</v>
      </c>
      <c r="E25" s="111">
        <v>642.719652</v>
      </c>
      <c r="F25" s="143">
        <f t="shared" si="3"/>
        <v>-94.70295876373794</v>
      </c>
    </row>
    <row r="26" spans="1:6" ht="18" customHeight="1">
      <c r="A26" s="135">
        <v>135</v>
      </c>
      <c r="B26" s="132" t="s">
        <v>387</v>
      </c>
      <c r="C26" s="133">
        <f t="shared" si="1"/>
        <v>209.543577</v>
      </c>
      <c r="D26" s="111">
        <v>209.543577</v>
      </c>
      <c r="E26" s="111">
        <v>508.486504</v>
      </c>
      <c r="F26" s="143">
        <f t="shared" si="3"/>
        <v>-58.79072987156411</v>
      </c>
    </row>
    <row r="27" spans="1:6" ht="18" customHeight="1">
      <c r="A27" s="135">
        <v>136</v>
      </c>
      <c r="B27" s="132" t="s">
        <v>417</v>
      </c>
      <c r="C27" s="133">
        <f t="shared" si="1"/>
        <v>938.667229</v>
      </c>
      <c r="D27" s="111">
        <v>938.667229</v>
      </c>
      <c r="E27" s="111">
        <v>493.379508</v>
      </c>
      <c r="F27" s="143">
        <f t="shared" si="3"/>
        <v>90.25257712973357</v>
      </c>
    </row>
    <row r="28" spans="1:6" ht="18" customHeight="1">
      <c r="A28" s="135">
        <v>137</v>
      </c>
      <c r="B28" s="132" t="s">
        <v>418</v>
      </c>
      <c r="C28" s="133">
        <f t="shared" si="1"/>
        <v>704.490285</v>
      </c>
      <c r="D28" s="111">
        <v>704.490285</v>
      </c>
      <c r="E28" s="111">
        <v>390.963332</v>
      </c>
      <c r="F28" s="143">
        <f t="shared" si="3"/>
        <v>80.19344202847137</v>
      </c>
    </row>
    <row r="29" spans="1:6" ht="18" customHeight="1">
      <c r="A29" s="135">
        <v>138</v>
      </c>
      <c r="B29" s="132" t="s">
        <v>420</v>
      </c>
      <c r="C29" s="133">
        <f t="shared" si="1"/>
        <v>27.764867</v>
      </c>
      <c r="D29" s="111">
        <v>27.764867</v>
      </c>
      <c r="E29" s="111">
        <v>481.883596</v>
      </c>
      <c r="F29" s="143">
        <f t="shared" si="3"/>
        <v>-94.23826267786049</v>
      </c>
    </row>
    <row r="30" spans="1:6" ht="18" customHeight="1">
      <c r="A30" s="135">
        <v>139</v>
      </c>
      <c r="B30" s="132" t="s">
        <v>421</v>
      </c>
      <c r="C30" s="133">
        <f t="shared" si="1"/>
        <v>20.206862</v>
      </c>
      <c r="D30" s="111">
        <v>20.206862</v>
      </c>
      <c r="E30" s="111">
        <v>465.753194</v>
      </c>
      <c r="F30" s="143">
        <f t="shared" si="3"/>
        <v>-95.66146571611058</v>
      </c>
    </row>
    <row r="31" spans="1:6" ht="18" customHeight="1">
      <c r="A31" s="135">
        <v>140</v>
      </c>
      <c r="B31" s="132" t="s">
        <v>464</v>
      </c>
      <c r="C31" s="133">
        <f t="shared" si="1"/>
        <v>365.704462</v>
      </c>
      <c r="D31" s="111">
        <v>365.704462</v>
      </c>
      <c r="E31" s="111">
        <v>459.367124</v>
      </c>
      <c r="F31" s="143">
        <f aca="true" t="shared" si="4" ref="F31">C31/E31*100-100</f>
        <v>-20.389500490244046</v>
      </c>
    </row>
    <row r="32" spans="1:6" ht="18" customHeight="1">
      <c r="A32" s="135">
        <v>141</v>
      </c>
      <c r="B32" s="132" t="s">
        <v>342</v>
      </c>
      <c r="C32" s="133">
        <f t="shared" si="1"/>
        <v>121.946411</v>
      </c>
      <c r="D32" s="111">
        <v>121.946411</v>
      </c>
      <c r="E32" s="111">
        <v>439.111137</v>
      </c>
      <c r="F32" s="143">
        <f aca="true" t="shared" si="5" ref="F32:F37">C32/E32*100-100</f>
        <v>-72.22880480027543</v>
      </c>
    </row>
    <row r="33" spans="1:6" ht="18" customHeight="1">
      <c r="A33" s="135">
        <v>142</v>
      </c>
      <c r="B33" s="132" t="s">
        <v>487</v>
      </c>
      <c r="C33" s="133">
        <f t="shared" si="1"/>
        <v>408.810861</v>
      </c>
      <c r="D33" s="111">
        <v>408.810861</v>
      </c>
      <c r="E33" s="111">
        <v>341.360451</v>
      </c>
      <c r="F33" s="143">
        <f t="shared" si="5"/>
        <v>19.759292502223673</v>
      </c>
    </row>
    <row r="34" spans="1:6" ht="18" customHeight="1">
      <c r="A34" s="135">
        <v>143</v>
      </c>
      <c r="B34" s="132" t="s">
        <v>343</v>
      </c>
      <c r="C34" s="133">
        <f t="shared" si="1"/>
        <v>647.541888</v>
      </c>
      <c r="D34" s="111">
        <v>647.541888</v>
      </c>
      <c r="E34" s="111">
        <v>312.945266</v>
      </c>
      <c r="F34" s="143">
        <f t="shared" si="5"/>
        <v>106.91857597871444</v>
      </c>
    </row>
    <row r="35" spans="1:6" ht="18" customHeight="1">
      <c r="A35" s="135">
        <v>144</v>
      </c>
      <c r="B35" s="132" t="s">
        <v>275</v>
      </c>
      <c r="C35" s="133">
        <f t="shared" si="1"/>
        <v>1936.905537</v>
      </c>
      <c r="D35" s="111">
        <v>1936.905537</v>
      </c>
      <c r="E35" s="111">
        <v>356.61814</v>
      </c>
      <c r="F35" s="133">
        <f t="shared" si="5"/>
        <v>443.13152353943644</v>
      </c>
    </row>
    <row r="36" spans="1:6" ht="18" customHeight="1">
      <c r="A36" s="135">
        <v>145</v>
      </c>
      <c r="B36" s="132" t="s">
        <v>333</v>
      </c>
      <c r="C36" s="133">
        <f t="shared" si="1"/>
        <v>178.086119</v>
      </c>
      <c r="D36" s="111">
        <v>178.086119</v>
      </c>
      <c r="E36" s="137">
        <v>426.387517</v>
      </c>
      <c r="F36" s="133">
        <f t="shared" si="5"/>
        <v>-58.233739990094506</v>
      </c>
    </row>
    <row r="37" spans="1:6" ht="18" customHeight="1">
      <c r="A37" s="135">
        <v>146</v>
      </c>
      <c r="B37" s="132" t="s">
        <v>334</v>
      </c>
      <c r="C37" s="133">
        <f t="shared" si="1"/>
        <v>207.920966</v>
      </c>
      <c r="D37" s="111">
        <v>207.920966</v>
      </c>
      <c r="E37" s="111">
        <v>376.141122</v>
      </c>
      <c r="F37" s="133">
        <f t="shared" si="5"/>
        <v>-44.72261769879019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SheetLayoutView="100" workbookViewId="0" topLeftCell="A1">
      <selection activeCell="A35" sqref="A35:A38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509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1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1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18" customHeight="1">
      <c r="A5" s="135">
        <v>147</v>
      </c>
      <c r="B5" s="132" t="s">
        <v>422</v>
      </c>
      <c r="C5" s="133">
        <f>D5</f>
        <v>677.570826</v>
      </c>
      <c r="D5" s="111">
        <v>677.570826</v>
      </c>
      <c r="E5" s="137">
        <v>384.816047</v>
      </c>
      <c r="F5" s="133">
        <f aca="true" t="shared" si="0" ref="F5:F10">C5/E5*100-100</f>
        <v>76.07655171407131</v>
      </c>
    </row>
    <row r="6" spans="1:6" ht="18" customHeight="1">
      <c r="A6" s="135">
        <v>148</v>
      </c>
      <c r="B6" s="132" t="s">
        <v>423</v>
      </c>
      <c r="C6" s="133">
        <f aca="true" t="shared" si="1" ref="C6:C20">D6</f>
        <v>666.645781</v>
      </c>
      <c r="D6" s="111">
        <v>666.645781</v>
      </c>
      <c r="E6" s="137">
        <v>103.613762</v>
      </c>
      <c r="F6" s="133">
        <f t="shared" si="0"/>
        <v>543.395016387881</v>
      </c>
    </row>
    <row r="7" spans="1:6" ht="18" customHeight="1">
      <c r="A7" s="135">
        <v>149</v>
      </c>
      <c r="B7" s="132" t="s">
        <v>335</v>
      </c>
      <c r="C7" s="133">
        <f t="shared" si="1"/>
        <v>96.642672</v>
      </c>
      <c r="D7" s="111">
        <v>96.642672</v>
      </c>
      <c r="E7" s="111">
        <v>321.557014</v>
      </c>
      <c r="F7" s="133">
        <f t="shared" si="0"/>
        <v>-69.94540072448862</v>
      </c>
    </row>
    <row r="8" spans="1:6" ht="18" customHeight="1">
      <c r="A8" s="135">
        <v>150</v>
      </c>
      <c r="B8" s="132" t="s">
        <v>388</v>
      </c>
      <c r="C8" s="133">
        <f t="shared" si="1"/>
        <v>307.136799</v>
      </c>
      <c r="D8" s="111">
        <v>307.136799</v>
      </c>
      <c r="E8" s="111">
        <v>392.249677</v>
      </c>
      <c r="F8" s="133">
        <f t="shared" si="0"/>
        <v>-21.698648333112587</v>
      </c>
    </row>
    <row r="9" spans="1:6" ht="18" customHeight="1">
      <c r="A9" s="135">
        <v>151</v>
      </c>
      <c r="B9" s="132" t="s">
        <v>276</v>
      </c>
      <c r="C9" s="133">
        <f t="shared" si="1"/>
        <v>435.278627</v>
      </c>
      <c r="D9" s="111">
        <v>435.278627</v>
      </c>
      <c r="E9" s="111">
        <v>302.649896</v>
      </c>
      <c r="F9" s="133">
        <f t="shared" si="0"/>
        <v>43.82249349922128</v>
      </c>
    </row>
    <row r="10" spans="1:6" ht="18" customHeight="1">
      <c r="A10" s="135">
        <v>152</v>
      </c>
      <c r="B10" s="132" t="s">
        <v>277</v>
      </c>
      <c r="C10" s="133">
        <f t="shared" si="1"/>
        <v>1290.733128</v>
      </c>
      <c r="D10" s="111">
        <v>1290.733128</v>
      </c>
      <c r="E10" s="111">
        <v>157.422915</v>
      </c>
      <c r="F10" s="133">
        <f t="shared" si="0"/>
        <v>719.9143866698188</v>
      </c>
    </row>
    <row r="11" spans="1:6" ht="18" customHeight="1">
      <c r="A11" s="135">
        <v>153</v>
      </c>
      <c r="B11" s="132" t="s">
        <v>405</v>
      </c>
      <c r="C11" s="133">
        <f t="shared" si="1"/>
        <v>1125.40947</v>
      </c>
      <c r="D11" s="111">
        <v>1125.40947</v>
      </c>
      <c r="E11" s="111">
        <v>275.274374</v>
      </c>
      <c r="F11" s="133">
        <f aca="true" t="shared" si="2" ref="F11:F20">C11/E11*100-100</f>
        <v>308.83190601679473</v>
      </c>
    </row>
    <row r="12" spans="1:6" ht="18" customHeight="1">
      <c r="A12" s="135">
        <v>154</v>
      </c>
      <c r="B12" s="132" t="s">
        <v>278</v>
      </c>
      <c r="C12" s="133">
        <f t="shared" si="1"/>
        <v>309.597854</v>
      </c>
      <c r="D12" s="111">
        <v>309.597854</v>
      </c>
      <c r="E12" s="111">
        <v>291.923711</v>
      </c>
      <c r="F12" s="133">
        <f t="shared" si="2"/>
        <v>6.054370485856126</v>
      </c>
    </row>
    <row r="13" spans="1:6" ht="18" customHeight="1">
      <c r="A13" s="135">
        <v>155</v>
      </c>
      <c r="B13" s="132" t="s">
        <v>360</v>
      </c>
      <c r="C13" s="133">
        <f t="shared" si="1"/>
        <v>256.163005</v>
      </c>
      <c r="D13" s="111">
        <v>256.163005</v>
      </c>
      <c r="E13" s="111">
        <v>268.24279</v>
      </c>
      <c r="F13" s="133">
        <f t="shared" si="2"/>
        <v>-4.5033027728350135</v>
      </c>
    </row>
    <row r="14" spans="1:6" ht="18" customHeight="1">
      <c r="A14" s="135">
        <v>156</v>
      </c>
      <c r="B14" s="132" t="s">
        <v>366</v>
      </c>
      <c r="C14" s="133">
        <f t="shared" si="1"/>
        <v>88.821391</v>
      </c>
      <c r="D14" s="111">
        <v>88.821391</v>
      </c>
      <c r="E14" s="111">
        <v>211.936488</v>
      </c>
      <c r="F14" s="133">
        <f t="shared" si="2"/>
        <v>-58.09056201780601</v>
      </c>
    </row>
    <row r="15" spans="1:6" ht="18" customHeight="1">
      <c r="A15" s="135">
        <v>157</v>
      </c>
      <c r="B15" s="132" t="s">
        <v>325</v>
      </c>
      <c r="C15" s="133">
        <f t="shared" si="1"/>
        <v>4.73382</v>
      </c>
      <c r="D15" s="111">
        <v>4.73382</v>
      </c>
      <c r="E15" s="111">
        <v>221.151555</v>
      </c>
      <c r="F15" s="133">
        <f t="shared" si="2"/>
        <v>-97.85946791104408</v>
      </c>
    </row>
    <row r="16" spans="1:6" ht="18" customHeight="1">
      <c r="A16" s="135">
        <v>158</v>
      </c>
      <c r="B16" s="132" t="s">
        <v>326</v>
      </c>
      <c r="C16" s="133">
        <f t="shared" si="1"/>
        <v>168.088092</v>
      </c>
      <c r="D16" s="111">
        <v>168.088092</v>
      </c>
      <c r="E16" s="111">
        <v>218.079394</v>
      </c>
      <c r="F16" s="133">
        <f t="shared" si="2"/>
        <v>-22.923441359159327</v>
      </c>
    </row>
    <row r="17" spans="1:6" ht="18" customHeight="1">
      <c r="A17" s="135">
        <v>159</v>
      </c>
      <c r="B17" s="132" t="s">
        <v>327</v>
      </c>
      <c r="C17" s="133">
        <f t="shared" si="1"/>
        <v>573.373986</v>
      </c>
      <c r="D17" s="111">
        <v>573.373986</v>
      </c>
      <c r="E17" s="111">
        <v>178.876532</v>
      </c>
      <c r="F17" s="133">
        <f t="shared" si="2"/>
        <v>220.54176117412652</v>
      </c>
    </row>
    <row r="18" spans="1:6" ht="18" customHeight="1">
      <c r="A18" s="135">
        <v>160</v>
      </c>
      <c r="B18" s="132" t="s">
        <v>336</v>
      </c>
      <c r="C18" s="133">
        <f t="shared" si="1"/>
        <v>52.219121</v>
      </c>
      <c r="D18" s="111">
        <v>52.219121</v>
      </c>
      <c r="E18" s="111">
        <v>242.773281</v>
      </c>
      <c r="F18" s="133">
        <f t="shared" si="2"/>
        <v>-78.49058150678451</v>
      </c>
    </row>
    <row r="19" spans="1:6" ht="18" customHeight="1">
      <c r="A19" s="135">
        <v>161</v>
      </c>
      <c r="B19" s="132" t="s">
        <v>367</v>
      </c>
      <c r="C19" s="133">
        <f t="shared" si="1"/>
        <v>71.937626</v>
      </c>
      <c r="D19" s="111">
        <v>71.937626</v>
      </c>
      <c r="E19" s="111">
        <v>205.6523</v>
      </c>
      <c r="F19" s="133">
        <f t="shared" si="2"/>
        <v>-65.01978047413036</v>
      </c>
    </row>
    <row r="20" spans="1:6" ht="18" customHeight="1">
      <c r="A20" s="135">
        <v>162</v>
      </c>
      <c r="B20" s="132" t="s">
        <v>344</v>
      </c>
      <c r="C20" s="133">
        <f t="shared" si="1"/>
        <v>213.304455</v>
      </c>
      <c r="D20" s="111">
        <v>213.304455</v>
      </c>
      <c r="E20" s="111">
        <v>407.0264</v>
      </c>
      <c r="F20" s="133">
        <f t="shared" si="2"/>
        <v>-47.59444227696288</v>
      </c>
    </row>
    <row r="21" spans="1:6" ht="18" customHeight="1">
      <c r="A21" s="135">
        <v>163</v>
      </c>
      <c r="B21" s="132" t="s">
        <v>368</v>
      </c>
      <c r="C21" s="133">
        <f aca="true" t="shared" si="3" ref="C21:C38">D21</f>
        <v>6.475489</v>
      </c>
      <c r="D21" s="111">
        <v>6.475489</v>
      </c>
      <c r="E21" s="111">
        <v>191.303513</v>
      </c>
      <c r="F21" s="133">
        <f aca="true" t="shared" si="4" ref="F21:F38">C21/E21*100-100</f>
        <v>-96.61507052408389</v>
      </c>
    </row>
    <row r="22" spans="1:6" ht="18" customHeight="1">
      <c r="A22" s="135">
        <v>164</v>
      </c>
      <c r="B22" s="132" t="s">
        <v>424</v>
      </c>
      <c r="C22" s="133">
        <f t="shared" si="3"/>
        <v>799.627827</v>
      </c>
      <c r="D22" s="111">
        <v>799.627827</v>
      </c>
      <c r="E22" s="111">
        <v>150.213361</v>
      </c>
      <c r="F22" s="133">
        <f t="shared" si="4"/>
        <v>432.3280310597671</v>
      </c>
    </row>
    <row r="23" spans="1:6" ht="18" customHeight="1">
      <c r="A23" s="135">
        <v>165</v>
      </c>
      <c r="B23" s="132" t="s">
        <v>425</v>
      </c>
      <c r="C23" s="133">
        <f t="shared" si="3"/>
        <v>106.676349</v>
      </c>
      <c r="D23" s="111">
        <v>106.676349</v>
      </c>
      <c r="E23" s="111">
        <v>206.126406</v>
      </c>
      <c r="F23" s="133">
        <f t="shared" si="4"/>
        <v>-48.247121234918346</v>
      </c>
    </row>
    <row r="24" spans="1:6" ht="18" customHeight="1">
      <c r="A24" s="135">
        <v>166</v>
      </c>
      <c r="B24" s="132" t="s">
        <v>446</v>
      </c>
      <c r="C24" s="133">
        <f t="shared" si="3"/>
        <v>113.034215</v>
      </c>
      <c r="D24" s="111">
        <v>113.034215</v>
      </c>
      <c r="E24" s="111">
        <v>174.908822</v>
      </c>
      <c r="F24" s="133">
        <f t="shared" si="4"/>
        <v>-35.37534944921188</v>
      </c>
    </row>
    <row r="25" spans="1:6" ht="18" customHeight="1">
      <c r="A25" s="135">
        <v>167</v>
      </c>
      <c r="B25" s="132" t="s">
        <v>465</v>
      </c>
      <c r="C25" s="133">
        <f t="shared" si="3"/>
        <v>191.1316</v>
      </c>
      <c r="D25" s="111">
        <v>191.1316</v>
      </c>
      <c r="E25" s="111">
        <v>154.474153</v>
      </c>
      <c r="F25" s="133">
        <f t="shared" si="4"/>
        <v>23.730472890179882</v>
      </c>
    </row>
    <row r="26" spans="1:6" ht="18" customHeight="1">
      <c r="A26" s="135">
        <v>168</v>
      </c>
      <c r="B26" s="132" t="s">
        <v>369</v>
      </c>
      <c r="C26" s="133">
        <f t="shared" si="3"/>
        <v>255.54921</v>
      </c>
      <c r="D26" s="111">
        <v>255.54921</v>
      </c>
      <c r="E26" s="111">
        <v>113.658774</v>
      </c>
      <c r="F26" s="133">
        <f t="shared" si="4"/>
        <v>124.8389640380953</v>
      </c>
    </row>
    <row r="27" spans="1:6" ht="18" customHeight="1">
      <c r="A27" s="135">
        <v>169</v>
      </c>
      <c r="B27" s="132" t="s">
        <v>466</v>
      </c>
      <c r="C27" s="133">
        <f t="shared" si="3"/>
        <v>183.319077</v>
      </c>
      <c r="D27" s="111">
        <v>183.319077</v>
      </c>
      <c r="E27" s="111">
        <v>141.599777</v>
      </c>
      <c r="F27" s="133">
        <f t="shared" si="4"/>
        <v>29.462828885669808</v>
      </c>
    </row>
    <row r="28" spans="1:6" ht="18" customHeight="1">
      <c r="A28" s="135"/>
      <c r="B28" s="134" t="s">
        <v>510</v>
      </c>
      <c r="C28" s="133">
        <f t="shared" si="3"/>
        <v>17255.396883999998</v>
      </c>
      <c r="D28" s="141">
        <f>SUM(D29:D33,D34+'分行业7 '!D19+'分行业8'!D9)</f>
        <v>17255.396883999998</v>
      </c>
      <c r="E28" s="141">
        <f>SUM(E29:E33,E34+'分行业7 '!E19+'分行业8'!E9)</f>
        <v>35402.744180999995</v>
      </c>
      <c r="F28" s="133">
        <f t="shared" si="4"/>
        <v>-51.25971931503363</v>
      </c>
    </row>
    <row r="29" spans="1:6" ht="18" customHeight="1">
      <c r="A29" s="135">
        <v>170</v>
      </c>
      <c r="B29" s="132" t="s">
        <v>279</v>
      </c>
      <c r="C29" s="133">
        <f t="shared" si="3"/>
        <v>627.465818</v>
      </c>
      <c r="D29" s="111">
        <v>627.465818</v>
      </c>
      <c r="E29" s="111">
        <v>1790.934707</v>
      </c>
      <c r="F29" s="133">
        <f t="shared" si="4"/>
        <v>-64.96433870271743</v>
      </c>
    </row>
    <row r="30" spans="1:6" ht="18" customHeight="1">
      <c r="A30" s="135">
        <v>171</v>
      </c>
      <c r="B30" s="132" t="s">
        <v>280</v>
      </c>
      <c r="C30" s="133">
        <f t="shared" si="3"/>
        <v>222.033572</v>
      </c>
      <c r="D30" s="111">
        <v>222.033572</v>
      </c>
      <c r="E30" s="111">
        <v>1278.931533</v>
      </c>
      <c r="F30" s="133">
        <f t="shared" si="4"/>
        <v>-82.63913538208148</v>
      </c>
    </row>
    <row r="31" spans="1:6" ht="18" customHeight="1">
      <c r="A31" s="135">
        <v>172</v>
      </c>
      <c r="B31" s="132" t="s">
        <v>328</v>
      </c>
      <c r="C31" s="133">
        <f t="shared" si="3"/>
        <v>93.886259</v>
      </c>
      <c r="D31" s="111">
        <v>93.886259</v>
      </c>
      <c r="E31" s="111">
        <v>705.483339</v>
      </c>
      <c r="F31" s="133">
        <f t="shared" si="4"/>
        <v>-86.69192398886688</v>
      </c>
    </row>
    <row r="32" spans="1:6" ht="18" customHeight="1">
      <c r="A32" s="135">
        <v>173</v>
      </c>
      <c r="B32" s="132" t="s">
        <v>361</v>
      </c>
      <c r="C32" s="133">
        <f t="shared" si="3"/>
        <v>328.296407</v>
      </c>
      <c r="D32" s="111">
        <v>328.296407</v>
      </c>
      <c r="E32" s="111">
        <v>235.227424</v>
      </c>
      <c r="F32" s="133">
        <f t="shared" si="4"/>
        <v>39.56553254606911</v>
      </c>
    </row>
    <row r="33" spans="1:6" ht="18" customHeight="1">
      <c r="A33" s="135">
        <v>174</v>
      </c>
      <c r="B33" s="132" t="s">
        <v>281</v>
      </c>
      <c r="C33" s="133">
        <f t="shared" si="3"/>
        <v>157.000335</v>
      </c>
      <c r="D33" s="111">
        <v>157.000335</v>
      </c>
      <c r="E33" s="111">
        <v>226.343172</v>
      </c>
      <c r="F33" s="133">
        <f t="shared" si="4"/>
        <v>-30.636151462965273</v>
      </c>
    </row>
    <row r="34" spans="1:6" ht="18" customHeight="1">
      <c r="A34" s="135"/>
      <c r="B34" s="134" t="s">
        <v>511</v>
      </c>
      <c r="C34" s="133">
        <f t="shared" si="3"/>
        <v>6899.183386999999</v>
      </c>
      <c r="D34" s="141">
        <f ca="1">SUM(D35:D38,'分行业7 '!D5:'分行业7 '!D18)</f>
        <v>6899.183386999999</v>
      </c>
      <c r="E34" s="141">
        <f ca="1">SUM(E35:E38,'分行业7 '!E5:'分行业7 '!E18)</f>
        <v>7453.635901999998</v>
      </c>
      <c r="F34" s="133">
        <f t="shared" si="4"/>
        <v>-7.43868525763682</v>
      </c>
    </row>
    <row r="35" spans="1:6" ht="18" customHeight="1">
      <c r="A35" s="135">
        <v>175</v>
      </c>
      <c r="B35" s="132" t="s">
        <v>282</v>
      </c>
      <c r="C35" s="133">
        <f t="shared" si="3"/>
        <v>3250.838552</v>
      </c>
      <c r="D35" s="111">
        <v>3250.838552</v>
      </c>
      <c r="E35" s="111">
        <v>3207.171868</v>
      </c>
      <c r="F35" s="133">
        <f t="shared" si="4"/>
        <v>1.3615323966791522</v>
      </c>
    </row>
    <row r="36" spans="1:6" ht="18" customHeight="1">
      <c r="A36" s="135">
        <v>176</v>
      </c>
      <c r="B36" s="132" t="s">
        <v>283</v>
      </c>
      <c r="C36" s="133">
        <f t="shared" si="3"/>
        <v>393.437363</v>
      </c>
      <c r="D36" s="111">
        <v>393.437363</v>
      </c>
      <c r="E36" s="111">
        <v>1036.498117</v>
      </c>
      <c r="F36" s="133">
        <f t="shared" si="4"/>
        <v>-62.041671224763064</v>
      </c>
    </row>
    <row r="37" spans="1:6" ht="18" customHeight="1">
      <c r="A37" s="135">
        <v>177</v>
      </c>
      <c r="B37" s="132" t="s">
        <v>284</v>
      </c>
      <c r="C37" s="133">
        <f t="shared" si="3"/>
        <v>782.757769</v>
      </c>
      <c r="D37" s="111">
        <v>782.757769</v>
      </c>
      <c r="E37" s="111">
        <v>756.284457</v>
      </c>
      <c r="F37" s="133">
        <f t="shared" si="4"/>
        <v>3.500443749037686</v>
      </c>
    </row>
    <row r="38" spans="1:6" ht="18" customHeight="1">
      <c r="A38" s="135">
        <v>178</v>
      </c>
      <c r="B38" s="132" t="s">
        <v>285</v>
      </c>
      <c r="C38" s="133">
        <f t="shared" si="3"/>
        <v>319.730145</v>
      </c>
      <c r="D38" s="111">
        <v>319.730145</v>
      </c>
      <c r="E38" s="111">
        <v>338.132293</v>
      </c>
      <c r="F38" s="133">
        <f t="shared" si="4"/>
        <v>-5.442292375191755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90" zoomScaleNormal="90" zoomScaleSheetLayoutView="100" workbookViewId="0" topLeftCell="A1">
      <selection activeCell="A20" sqref="A20:A37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512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1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39" t="s">
        <v>221</v>
      </c>
    </row>
    <row r="4" spans="1:6" ht="21" customHeight="1">
      <c r="A4" s="128"/>
      <c r="B4" s="52"/>
      <c r="C4" s="129" t="s">
        <v>143</v>
      </c>
      <c r="D4" s="130" t="s">
        <v>144</v>
      </c>
      <c r="E4" s="131"/>
      <c r="F4" s="140"/>
    </row>
    <row r="5" spans="1:6" ht="18" customHeight="1">
      <c r="A5" s="135">
        <v>179</v>
      </c>
      <c r="B5" s="132" t="s">
        <v>286</v>
      </c>
      <c r="C5" s="133">
        <f aca="true" t="shared" si="0" ref="C5:C37">D5</f>
        <v>317.905182</v>
      </c>
      <c r="D5" s="111">
        <v>317.905182</v>
      </c>
      <c r="E5" s="111">
        <v>283.01006</v>
      </c>
      <c r="F5" s="133">
        <f aca="true" t="shared" si="1" ref="F5:F37">C5/E5*100-100</f>
        <v>12.329993499171039</v>
      </c>
    </row>
    <row r="6" spans="1:6" ht="18" customHeight="1">
      <c r="A6" s="135">
        <v>180</v>
      </c>
      <c r="B6" s="132" t="s">
        <v>287</v>
      </c>
      <c r="C6" s="133">
        <f t="shared" si="0"/>
        <v>263.358015</v>
      </c>
      <c r="D6" s="111">
        <v>263.358015</v>
      </c>
      <c r="E6" s="111">
        <v>266.582194</v>
      </c>
      <c r="F6" s="133">
        <f t="shared" si="1"/>
        <v>-1.2094502455779121</v>
      </c>
    </row>
    <row r="7" spans="1:6" ht="18" customHeight="1">
      <c r="A7" s="135">
        <v>181</v>
      </c>
      <c r="B7" s="132" t="s">
        <v>288</v>
      </c>
      <c r="C7" s="133">
        <f t="shared" si="0"/>
        <v>69.370355</v>
      </c>
      <c r="D7" s="111">
        <v>69.370355</v>
      </c>
      <c r="E7" s="111">
        <v>232.352026</v>
      </c>
      <c r="F7" s="133">
        <f t="shared" si="1"/>
        <v>-70.14428658349637</v>
      </c>
    </row>
    <row r="8" spans="1:6" ht="18" customHeight="1">
      <c r="A8" s="135">
        <v>182</v>
      </c>
      <c r="B8" s="132" t="s">
        <v>289</v>
      </c>
      <c r="C8" s="133">
        <f t="shared" si="0"/>
        <v>531.645795</v>
      </c>
      <c r="D8" s="111">
        <v>531.645795</v>
      </c>
      <c r="E8" s="111">
        <v>214.972151</v>
      </c>
      <c r="F8" s="133">
        <f t="shared" si="1"/>
        <v>147.30914796493803</v>
      </c>
    </row>
    <row r="9" spans="1:6" ht="18" customHeight="1">
      <c r="A9" s="135">
        <v>183</v>
      </c>
      <c r="B9" s="132" t="s">
        <v>290</v>
      </c>
      <c r="C9" s="133">
        <f t="shared" si="0"/>
        <v>199.453329</v>
      </c>
      <c r="D9" s="111">
        <v>199.453329</v>
      </c>
      <c r="E9" s="111">
        <v>187.85415</v>
      </c>
      <c r="F9" s="133">
        <f t="shared" si="1"/>
        <v>6.174566279211831</v>
      </c>
    </row>
    <row r="10" spans="1:6" ht="18" customHeight="1">
      <c r="A10" s="135">
        <v>184</v>
      </c>
      <c r="B10" s="132" t="s">
        <v>291</v>
      </c>
      <c r="C10" s="133">
        <f t="shared" si="0"/>
        <v>163.349536</v>
      </c>
      <c r="D10" s="111">
        <v>163.349536</v>
      </c>
      <c r="E10" s="111">
        <v>164.367147</v>
      </c>
      <c r="F10" s="133">
        <f t="shared" si="1"/>
        <v>-0.6191085132115717</v>
      </c>
    </row>
    <row r="11" spans="1:6" ht="18" customHeight="1">
      <c r="A11" s="135">
        <v>185</v>
      </c>
      <c r="B11" s="132" t="s">
        <v>292</v>
      </c>
      <c r="C11" s="133">
        <f t="shared" si="0"/>
        <v>138.08496</v>
      </c>
      <c r="D11" s="111">
        <v>138.08496</v>
      </c>
      <c r="E11" s="111">
        <v>118.39852</v>
      </c>
      <c r="F11" s="133">
        <f t="shared" si="1"/>
        <v>16.627268651668942</v>
      </c>
    </row>
    <row r="12" spans="1:6" ht="21" customHeight="1">
      <c r="A12" s="135">
        <v>186</v>
      </c>
      <c r="B12" s="132" t="s">
        <v>293</v>
      </c>
      <c r="C12" s="133">
        <f t="shared" si="0"/>
        <v>77.192649</v>
      </c>
      <c r="D12" s="111">
        <v>77.192649</v>
      </c>
      <c r="E12" s="111">
        <v>91.003492</v>
      </c>
      <c r="F12" s="133">
        <f t="shared" si="1"/>
        <v>-15.176168184842837</v>
      </c>
    </row>
    <row r="13" spans="1:6" ht="21" customHeight="1">
      <c r="A13" s="135">
        <v>187</v>
      </c>
      <c r="B13" s="132" t="s">
        <v>294</v>
      </c>
      <c r="C13" s="133">
        <f t="shared" si="0"/>
        <v>84.855189</v>
      </c>
      <c r="D13" s="111">
        <v>84.855189</v>
      </c>
      <c r="E13" s="111">
        <v>83.749616</v>
      </c>
      <c r="F13" s="133">
        <f t="shared" si="1"/>
        <v>1.3200932169050077</v>
      </c>
    </row>
    <row r="14" spans="1:6" ht="21" customHeight="1">
      <c r="A14" s="135">
        <v>188</v>
      </c>
      <c r="B14" s="132" t="s">
        <v>296</v>
      </c>
      <c r="C14" s="133">
        <f t="shared" si="0"/>
        <v>93.29347</v>
      </c>
      <c r="D14" s="137">
        <v>93.29347</v>
      </c>
      <c r="E14" s="137">
        <v>169.530053</v>
      </c>
      <c r="F14" s="133">
        <f t="shared" si="1"/>
        <v>-44.96936186293766</v>
      </c>
    </row>
    <row r="15" spans="1:6" ht="21" customHeight="1">
      <c r="A15" s="135">
        <v>189</v>
      </c>
      <c r="B15" s="132" t="s">
        <v>297</v>
      </c>
      <c r="C15" s="133">
        <f t="shared" si="0"/>
        <v>35.387355</v>
      </c>
      <c r="D15" s="137">
        <v>35.387355</v>
      </c>
      <c r="E15" s="137">
        <v>50.753744</v>
      </c>
      <c r="F15" s="133">
        <f t="shared" si="1"/>
        <v>-30.276365424391145</v>
      </c>
    </row>
    <row r="16" spans="1:6" ht="21" customHeight="1">
      <c r="A16" s="135">
        <v>190</v>
      </c>
      <c r="B16" s="132" t="s">
        <v>298</v>
      </c>
      <c r="C16" s="133">
        <f t="shared" si="0"/>
        <v>92.064194</v>
      </c>
      <c r="D16" s="137">
        <v>92.064194</v>
      </c>
      <c r="E16" s="137">
        <v>151.047018</v>
      </c>
      <c r="F16" s="133">
        <f t="shared" si="1"/>
        <v>-39.04931377063002</v>
      </c>
    </row>
    <row r="17" spans="1:6" ht="21" customHeight="1">
      <c r="A17" s="135">
        <v>191</v>
      </c>
      <c r="B17" s="132" t="s">
        <v>299</v>
      </c>
      <c r="C17" s="133">
        <f t="shared" si="0"/>
        <v>54.991775</v>
      </c>
      <c r="D17" s="137">
        <v>54.991775</v>
      </c>
      <c r="E17" s="137">
        <v>64.56203</v>
      </c>
      <c r="F17" s="133">
        <f t="shared" si="1"/>
        <v>-14.823348956034991</v>
      </c>
    </row>
    <row r="18" spans="1:6" ht="21" customHeight="1">
      <c r="A18" s="135">
        <v>192</v>
      </c>
      <c r="B18" s="132" t="s">
        <v>300</v>
      </c>
      <c r="C18" s="133">
        <f t="shared" si="0"/>
        <v>31.467754</v>
      </c>
      <c r="D18" s="137">
        <v>31.467754</v>
      </c>
      <c r="E18" s="137">
        <v>37.366966</v>
      </c>
      <c r="F18" s="133">
        <f t="shared" si="1"/>
        <v>-15.787238385904814</v>
      </c>
    </row>
    <row r="19" spans="1:6" ht="21" customHeight="1">
      <c r="A19" s="135"/>
      <c r="B19" s="134" t="s">
        <v>513</v>
      </c>
      <c r="C19" s="133">
        <f t="shared" si="0"/>
        <v>5193.115242000001</v>
      </c>
      <c r="D19" s="111">
        <f ca="1">SUM(D20:D37,'分行业8'!D5:'分行业8'!D8)</f>
        <v>5193.115242000001</v>
      </c>
      <c r="E19" s="111">
        <f ca="1">SUM(E20:E37,'分行业8'!E5:'分行业8'!E8)</f>
        <v>16879.447757999995</v>
      </c>
      <c r="F19" s="133">
        <f t="shared" si="1"/>
        <v>-69.2340927472658</v>
      </c>
    </row>
    <row r="20" spans="1:6" ht="21" customHeight="1">
      <c r="A20" s="135">
        <v>193</v>
      </c>
      <c r="B20" s="132" t="s">
        <v>301</v>
      </c>
      <c r="C20" s="133">
        <f t="shared" si="0"/>
        <v>522.648698</v>
      </c>
      <c r="D20" s="111">
        <v>522.648698</v>
      </c>
      <c r="E20" s="111">
        <v>2366.521339</v>
      </c>
      <c r="F20" s="133">
        <f t="shared" si="1"/>
        <v>-77.91489603804499</v>
      </c>
    </row>
    <row r="21" spans="1:6" ht="21" customHeight="1">
      <c r="A21" s="135">
        <v>194</v>
      </c>
      <c r="B21" s="132" t="s">
        <v>302</v>
      </c>
      <c r="C21" s="133">
        <f t="shared" si="0"/>
        <v>102.876636</v>
      </c>
      <c r="D21" s="111">
        <v>102.876636</v>
      </c>
      <c r="E21" s="111">
        <v>2219.201647</v>
      </c>
      <c r="F21" s="133">
        <f t="shared" si="1"/>
        <v>-95.3642501960526</v>
      </c>
    </row>
    <row r="22" spans="1:6" ht="21" customHeight="1">
      <c r="A22" s="135">
        <v>195</v>
      </c>
      <c r="B22" s="132" t="s">
        <v>303</v>
      </c>
      <c r="C22" s="133">
        <f t="shared" si="0"/>
        <v>40.327774</v>
      </c>
      <c r="D22" s="111">
        <v>40.327774</v>
      </c>
      <c r="E22" s="111">
        <v>1856.31431</v>
      </c>
      <c r="F22" s="133">
        <f t="shared" si="1"/>
        <v>-97.8275352518292</v>
      </c>
    </row>
    <row r="23" spans="1:6" ht="21" customHeight="1">
      <c r="A23" s="135">
        <v>196</v>
      </c>
      <c r="B23" s="132" t="s">
        <v>304</v>
      </c>
      <c r="C23" s="133">
        <f t="shared" si="0"/>
        <v>106.348428</v>
      </c>
      <c r="D23" s="111">
        <v>106.348428</v>
      </c>
      <c r="E23" s="111">
        <v>1303.234383</v>
      </c>
      <c r="F23" s="133">
        <f t="shared" si="1"/>
        <v>-91.83965452513694</v>
      </c>
    </row>
    <row r="24" spans="1:6" ht="18" customHeight="1">
      <c r="A24" s="135">
        <v>197</v>
      </c>
      <c r="B24" s="132" t="s">
        <v>305</v>
      </c>
      <c r="C24" s="133">
        <f t="shared" si="0"/>
        <v>777.465807</v>
      </c>
      <c r="D24" s="111">
        <v>777.465807</v>
      </c>
      <c r="E24" s="111">
        <v>1226.698416</v>
      </c>
      <c r="F24" s="133">
        <f t="shared" si="1"/>
        <v>-36.62127570563358</v>
      </c>
    </row>
    <row r="25" spans="1:6" ht="18" customHeight="1">
      <c r="A25" s="135">
        <v>198</v>
      </c>
      <c r="B25" s="132" t="s">
        <v>306</v>
      </c>
      <c r="C25" s="133">
        <f t="shared" si="0"/>
        <v>478.608216</v>
      </c>
      <c r="D25" s="111">
        <v>478.608216</v>
      </c>
      <c r="E25" s="111">
        <v>1052.917281</v>
      </c>
      <c r="F25" s="133">
        <f t="shared" si="1"/>
        <v>-54.54455685773857</v>
      </c>
    </row>
    <row r="26" spans="1:6" ht="18" customHeight="1">
      <c r="A26" s="135">
        <v>199</v>
      </c>
      <c r="B26" s="132" t="s">
        <v>307</v>
      </c>
      <c r="C26" s="133">
        <f t="shared" si="0"/>
        <v>408.476363</v>
      </c>
      <c r="D26" s="111">
        <v>408.476363</v>
      </c>
      <c r="E26" s="111">
        <v>326.486318</v>
      </c>
      <c r="F26" s="133">
        <f t="shared" si="1"/>
        <v>25.112857868671853</v>
      </c>
    </row>
    <row r="27" spans="1:6" ht="18" customHeight="1">
      <c r="A27" s="135">
        <v>200</v>
      </c>
      <c r="B27" s="132" t="s">
        <v>467</v>
      </c>
      <c r="C27" s="133">
        <f t="shared" si="0"/>
        <v>121.418868</v>
      </c>
      <c r="D27" s="111">
        <v>121.418868</v>
      </c>
      <c r="E27" s="111">
        <v>76.428553</v>
      </c>
      <c r="F27" s="133">
        <f t="shared" si="1"/>
        <v>58.8658469041014</v>
      </c>
    </row>
    <row r="28" spans="1:6" ht="18" customHeight="1">
      <c r="A28" s="135">
        <v>201</v>
      </c>
      <c r="B28" s="132" t="s">
        <v>352</v>
      </c>
      <c r="C28" s="133">
        <f t="shared" si="0"/>
        <v>521.811788</v>
      </c>
      <c r="D28" s="111">
        <v>521.811788</v>
      </c>
      <c r="E28" s="111">
        <v>693.207955</v>
      </c>
      <c r="F28" s="133">
        <f t="shared" si="1"/>
        <v>-24.72507214664033</v>
      </c>
    </row>
    <row r="29" spans="1:6" ht="18" customHeight="1">
      <c r="A29" s="135">
        <v>202</v>
      </c>
      <c r="B29" s="132" t="s">
        <v>362</v>
      </c>
      <c r="C29" s="133">
        <f t="shared" si="0"/>
        <v>41.306455</v>
      </c>
      <c r="D29" s="111">
        <v>41.306455</v>
      </c>
      <c r="E29" s="111">
        <v>688.183313</v>
      </c>
      <c r="F29" s="133">
        <f t="shared" si="1"/>
        <v>-93.99775405481243</v>
      </c>
    </row>
    <row r="30" spans="1:6" ht="18" customHeight="1">
      <c r="A30" s="135">
        <v>203</v>
      </c>
      <c r="B30" s="132" t="s">
        <v>308</v>
      </c>
      <c r="C30" s="133">
        <f t="shared" si="0"/>
        <v>472.237476</v>
      </c>
      <c r="D30" s="111">
        <v>472.237476</v>
      </c>
      <c r="E30" s="111">
        <v>547.510658</v>
      </c>
      <c r="F30" s="133">
        <f t="shared" si="1"/>
        <v>-13.748258759923544</v>
      </c>
    </row>
    <row r="31" spans="1:6" ht="18" customHeight="1">
      <c r="A31" s="135">
        <v>204</v>
      </c>
      <c r="B31" s="132" t="s">
        <v>309</v>
      </c>
      <c r="C31" s="133">
        <f t="shared" si="0"/>
        <v>233.239436</v>
      </c>
      <c r="D31" s="111">
        <v>233.239436</v>
      </c>
      <c r="E31" s="111">
        <v>541.724251</v>
      </c>
      <c r="F31" s="133">
        <f t="shared" si="1"/>
        <v>-56.94498897373527</v>
      </c>
    </row>
    <row r="32" spans="1:6" ht="18" customHeight="1">
      <c r="A32" s="135">
        <v>205</v>
      </c>
      <c r="B32" s="132" t="s">
        <v>310</v>
      </c>
      <c r="C32" s="133">
        <f t="shared" si="0"/>
        <v>48.82007</v>
      </c>
      <c r="D32" s="111">
        <v>48.82007</v>
      </c>
      <c r="E32" s="111">
        <v>564.243678</v>
      </c>
      <c r="F32" s="133">
        <f t="shared" si="1"/>
        <v>-91.3476974747779</v>
      </c>
    </row>
    <row r="33" spans="1:6" ht="18" customHeight="1">
      <c r="A33" s="135">
        <v>206</v>
      </c>
      <c r="B33" s="132" t="s">
        <v>468</v>
      </c>
      <c r="C33" s="133">
        <f t="shared" si="0"/>
        <v>204.691806</v>
      </c>
      <c r="D33" s="111">
        <v>204.691806</v>
      </c>
      <c r="E33" s="111">
        <v>529.009508</v>
      </c>
      <c r="F33" s="133">
        <f t="shared" si="1"/>
        <v>-61.306592243706895</v>
      </c>
    </row>
    <row r="34" spans="1:6" ht="18" customHeight="1">
      <c r="A34" s="135">
        <v>207</v>
      </c>
      <c r="B34" s="132" t="s">
        <v>311</v>
      </c>
      <c r="C34" s="133">
        <f t="shared" si="0"/>
        <v>1.377393</v>
      </c>
      <c r="D34" s="111">
        <v>1.377393</v>
      </c>
      <c r="E34" s="111">
        <v>472.59982</v>
      </c>
      <c r="F34" s="133">
        <f t="shared" si="1"/>
        <v>-99.70854982551623</v>
      </c>
    </row>
    <row r="35" spans="1:6" ht="18" customHeight="1">
      <c r="A35" s="135">
        <v>208</v>
      </c>
      <c r="B35" s="132" t="s">
        <v>312</v>
      </c>
      <c r="C35" s="133">
        <f t="shared" si="0"/>
        <v>145.558664</v>
      </c>
      <c r="D35" s="111">
        <v>145.558664</v>
      </c>
      <c r="E35" s="111">
        <v>474.993912</v>
      </c>
      <c r="F35" s="133">
        <f t="shared" si="1"/>
        <v>-69.35567797340528</v>
      </c>
    </row>
    <row r="36" spans="1:6" ht="18" customHeight="1">
      <c r="A36" s="135">
        <v>209</v>
      </c>
      <c r="B36" s="132" t="s">
        <v>313</v>
      </c>
      <c r="C36" s="133">
        <f t="shared" si="0"/>
        <v>47.892554</v>
      </c>
      <c r="D36" s="111">
        <v>47.892554</v>
      </c>
      <c r="E36" s="111">
        <v>447.767531</v>
      </c>
      <c r="F36" s="133">
        <f t="shared" si="1"/>
        <v>-89.30414764709681</v>
      </c>
    </row>
    <row r="37" spans="1:6" ht="18" customHeight="1">
      <c r="A37" s="135">
        <v>210</v>
      </c>
      <c r="B37" s="132" t="s">
        <v>314</v>
      </c>
      <c r="C37" s="133">
        <f t="shared" si="0"/>
        <v>705.525896</v>
      </c>
      <c r="D37" s="111">
        <v>705.525896</v>
      </c>
      <c r="E37" s="111">
        <v>387.994113</v>
      </c>
      <c r="F37" s="133">
        <f t="shared" si="1"/>
        <v>81.83933012406297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">
      <selection activeCell="K9" sqref="K9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8"/>
      <c r="B1" s="36" t="s">
        <v>514</v>
      </c>
      <c r="C1" s="36"/>
      <c r="D1" s="36"/>
      <c r="E1" s="36"/>
      <c r="F1" s="36"/>
    </row>
    <row r="2" spans="1:6" ht="21" customHeight="1">
      <c r="A2" s="38" t="s">
        <v>23</v>
      </c>
      <c r="B2" s="38"/>
      <c r="C2" s="40"/>
      <c r="D2" s="40"/>
      <c r="E2" s="124" t="s">
        <v>216</v>
      </c>
      <c r="F2" s="125"/>
    </row>
    <row r="3" spans="1:6" ht="21" customHeight="1">
      <c r="A3" s="126" t="s">
        <v>217</v>
      </c>
      <c r="B3" s="48" t="s">
        <v>218</v>
      </c>
      <c r="C3" s="65" t="s">
        <v>220</v>
      </c>
      <c r="D3" s="66"/>
      <c r="E3" s="127" t="s">
        <v>28</v>
      </c>
      <c r="F3" s="127" t="s">
        <v>221</v>
      </c>
    </row>
    <row r="4" spans="1:6" ht="21" customHeight="1">
      <c r="A4" s="128"/>
      <c r="B4" s="52"/>
      <c r="C4" s="129" t="s">
        <v>143</v>
      </c>
      <c r="D4" s="130" t="s">
        <v>144</v>
      </c>
      <c r="E4" s="131"/>
      <c r="F4" s="131"/>
    </row>
    <row r="5" spans="1:6" ht="21" customHeight="1">
      <c r="A5" s="128">
        <v>211</v>
      </c>
      <c r="B5" s="132" t="s">
        <v>370</v>
      </c>
      <c r="C5" s="133">
        <f>D5</f>
        <v>19.552482</v>
      </c>
      <c r="D5" s="111">
        <v>19.552482</v>
      </c>
      <c r="E5" s="111">
        <v>328.927096</v>
      </c>
      <c r="F5" s="133">
        <f>C5/E5*100-100</f>
        <v>-94.05567913444261</v>
      </c>
    </row>
    <row r="6" spans="1:6" ht="21" customHeight="1">
      <c r="A6" s="128">
        <v>212</v>
      </c>
      <c r="B6" s="132" t="s">
        <v>315</v>
      </c>
      <c r="C6" s="133">
        <f>D6</f>
        <v>60.19576</v>
      </c>
      <c r="D6" s="111">
        <v>60.19576</v>
      </c>
      <c r="E6" s="111">
        <v>265.289641</v>
      </c>
      <c r="F6" s="133">
        <f>C6/E6*100-100</f>
        <v>-77.3094193300974</v>
      </c>
    </row>
    <row r="7" spans="1:6" ht="21" customHeight="1">
      <c r="A7" s="128">
        <v>213</v>
      </c>
      <c r="B7" s="132" t="s">
        <v>316</v>
      </c>
      <c r="C7" s="133">
        <f>D7</f>
        <v>30.744217</v>
      </c>
      <c r="D7" s="111">
        <v>30.744217</v>
      </c>
      <c r="E7" s="111">
        <v>258.861469</v>
      </c>
      <c r="F7" s="133">
        <f>C7/E7*100-100</f>
        <v>-88.12329346705515</v>
      </c>
    </row>
    <row r="8" spans="1:6" ht="21" customHeight="1">
      <c r="A8" s="128">
        <v>214</v>
      </c>
      <c r="B8" s="132" t="s">
        <v>317</v>
      </c>
      <c r="C8" s="133">
        <f>D8</f>
        <v>101.990455</v>
      </c>
      <c r="D8" s="111">
        <v>101.990455</v>
      </c>
      <c r="E8" s="111">
        <v>251.332566</v>
      </c>
      <c r="F8" s="133">
        <f>C8/E8*100-100</f>
        <v>-59.42011947627989</v>
      </c>
    </row>
    <row r="9" spans="1:6" ht="21" customHeight="1">
      <c r="A9" s="128"/>
      <c r="B9" s="134" t="s">
        <v>515</v>
      </c>
      <c r="C9" s="133">
        <f>D9</f>
        <v>3734.4158639999996</v>
      </c>
      <c r="D9" s="111">
        <f>SUM(D10:D16)</f>
        <v>3734.4158639999996</v>
      </c>
      <c r="E9" s="111">
        <f>SUM(E10:E16)</f>
        <v>6832.740345999999</v>
      </c>
      <c r="F9" s="133">
        <f>C9/E9*100-100</f>
        <v>-45.345268883425526</v>
      </c>
    </row>
    <row r="10" spans="1:6" ht="21" customHeight="1">
      <c r="A10" s="128">
        <v>215</v>
      </c>
      <c r="B10" s="132" t="s">
        <v>318</v>
      </c>
      <c r="C10" s="133">
        <f aca="true" t="shared" si="0" ref="C10:C26">D10</f>
        <v>1325.622762</v>
      </c>
      <c r="D10" s="111">
        <v>1325.622762</v>
      </c>
      <c r="E10" s="111">
        <v>3051.084513</v>
      </c>
      <c r="F10" s="133">
        <f aca="true" t="shared" si="1" ref="F10:F25">C10/E10*100-100</f>
        <v>-56.552407632374226</v>
      </c>
    </row>
    <row r="11" spans="1:6" ht="21" customHeight="1">
      <c r="A11" s="128">
        <v>216</v>
      </c>
      <c r="B11" s="132" t="s">
        <v>371</v>
      </c>
      <c r="C11" s="133">
        <f t="shared" si="0"/>
        <v>515.975857</v>
      </c>
      <c r="D11" s="111">
        <v>515.975857</v>
      </c>
      <c r="E11" s="111">
        <v>1039.200051</v>
      </c>
      <c r="F11" s="133">
        <f t="shared" si="1"/>
        <v>-50.34874598942836</v>
      </c>
    </row>
    <row r="12" spans="1:6" ht="21" customHeight="1">
      <c r="A12" s="128">
        <v>217</v>
      </c>
      <c r="B12" s="132" t="s">
        <v>469</v>
      </c>
      <c r="C12" s="133">
        <f t="shared" si="0"/>
        <v>863.928843</v>
      </c>
      <c r="D12" s="111">
        <v>863.928843</v>
      </c>
      <c r="E12" s="111">
        <v>728.454328</v>
      </c>
      <c r="F12" s="133">
        <f t="shared" si="1"/>
        <v>18.597530386283864</v>
      </c>
    </row>
    <row r="13" spans="1:6" ht="21" customHeight="1">
      <c r="A13" s="128">
        <v>218</v>
      </c>
      <c r="B13" s="132" t="s">
        <v>319</v>
      </c>
      <c r="C13" s="133">
        <f t="shared" si="0"/>
        <v>228.017505</v>
      </c>
      <c r="D13" s="111">
        <v>228.017505</v>
      </c>
      <c r="E13" s="111">
        <v>753.567036</v>
      </c>
      <c r="F13" s="133">
        <f t="shared" si="1"/>
        <v>-69.74157651450136</v>
      </c>
    </row>
    <row r="14" spans="1:6" ht="21" customHeight="1">
      <c r="A14" s="128">
        <v>219</v>
      </c>
      <c r="B14" s="132" t="s">
        <v>470</v>
      </c>
      <c r="C14" s="133">
        <f t="shared" si="0"/>
        <v>250.433424</v>
      </c>
      <c r="D14" s="111">
        <v>250.433424</v>
      </c>
      <c r="E14" s="111">
        <v>648.213489</v>
      </c>
      <c r="F14" s="133">
        <f t="shared" si="1"/>
        <v>-61.36559509331654</v>
      </c>
    </row>
    <row r="15" spans="1:6" ht="21" customHeight="1">
      <c r="A15" s="128">
        <v>220</v>
      </c>
      <c r="B15" s="132" t="s">
        <v>488</v>
      </c>
      <c r="C15" s="133">
        <f t="shared" si="0"/>
        <v>448.814011</v>
      </c>
      <c r="D15" s="111">
        <v>448.814011</v>
      </c>
      <c r="E15" s="111">
        <v>359.080015</v>
      </c>
      <c r="F15" s="133">
        <f t="shared" si="1"/>
        <v>24.989972221093964</v>
      </c>
    </row>
    <row r="16" spans="1:6" ht="21" customHeight="1">
      <c r="A16" s="128">
        <v>221</v>
      </c>
      <c r="B16" s="132" t="s">
        <v>471</v>
      </c>
      <c r="C16" s="133">
        <f t="shared" si="0"/>
        <v>101.623462</v>
      </c>
      <c r="D16" s="111">
        <v>101.623462</v>
      </c>
      <c r="E16" s="111">
        <v>253.140914</v>
      </c>
      <c r="F16" s="133">
        <f t="shared" si="1"/>
        <v>-59.85498337894126</v>
      </c>
    </row>
    <row r="17" spans="1:6" ht="18" customHeight="1">
      <c r="A17" s="135"/>
      <c r="B17" s="134" t="s">
        <v>516</v>
      </c>
      <c r="C17" s="133">
        <f t="shared" si="0"/>
        <v>11118.681853</v>
      </c>
      <c r="D17" s="111">
        <f>SUM(D18:D34)</f>
        <v>11118.681853</v>
      </c>
      <c r="E17" s="111">
        <f>SUM(E18:E34)</f>
        <v>3386.551713</v>
      </c>
      <c r="F17" s="133">
        <f t="shared" si="1"/>
        <v>228.3186791543319</v>
      </c>
    </row>
    <row r="18" spans="1:6" ht="21" customHeight="1">
      <c r="A18" s="128">
        <v>222</v>
      </c>
      <c r="B18" s="132" t="s">
        <v>320</v>
      </c>
      <c r="C18" s="133">
        <f t="shared" si="0"/>
        <v>4942.02731</v>
      </c>
      <c r="D18" s="111">
        <v>4942.02731</v>
      </c>
      <c r="E18" s="111">
        <v>1126.789973</v>
      </c>
      <c r="F18" s="133">
        <f t="shared" si="1"/>
        <v>338.59347601773527</v>
      </c>
    </row>
    <row r="19" spans="1:6" ht="21" customHeight="1">
      <c r="A19" s="128">
        <v>223</v>
      </c>
      <c r="B19" s="132" t="s">
        <v>472</v>
      </c>
      <c r="C19" s="133">
        <f t="shared" si="0"/>
        <v>562.07053</v>
      </c>
      <c r="D19" s="111">
        <v>562.07053</v>
      </c>
      <c r="E19" s="111">
        <v>958.772681</v>
      </c>
      <c r="F19" s="133">
        <f t="shared" si="1"/>
        <v>-41.376038226938185</v>
      </c>
    </row>
    <row r="20" spans="1:6" ht="21" customHeight="1">
      <c r="A20" s="128">
        <v>224</v>
      </c>
      <c r="B20" s="132" t="s">
        <v>353</v>
      </c>
      <c r="C20" s="133">
        <f t="shared" si="0"/>
        <v>441.086445</v>
      </c>
      <c r="D20" s="111">
        <v>441.086445</v>
      </c>
      <c r="E20" s="111">
        <v>387.085825</v>
      </c>
      <c r="F20" s="133">
        <f t="shared" si="1"/>
        <v>13.950554763920906</v>
      </c>
    </row>
    <row r="21" spans="1:6" ht="21" customHeight="1">
      <c r="A21" s="128">
        <v>225</v>
      </c>
      <c r="B21" s="132" t="s">
        <v>473</v>
      </c>
      <c r="C21" s="133">
        <f t="shared" si="0"/>
        <v>283.683534</v>
      </c>
      <c r="D21" s="111">
        <v>283.683534</v>
      </c>
      <c r="E21" s="111">
        <v>386.37935</v>
      </c>
      <c r="F21" s="133">
        <f t="shared" si="1"/>
        <v>-26.57901256886528</v>
      </c>
    </row>
    <row r="22" spans="1:6" ht="21" customHeight="1">
      <c r="A22" s="128">
        <v>226</v>
      </c>
      <c r="B22" s="132" t="s">
        <v>474</v>
      </c>
      <c r="C22" s="133">
        <f t="shared" si="0"/>
        <v>233.167348</v>
      </c>
      <c r="D22" s="111">
        <v>233.167348</v>
      </c>
      <c r="E22" s="111">
        <v>259.034681</v>
      </c>
      <c r="F22" s="133">
        <f t="shared" si="1"/>
        <v>-9.986050091879378</v>
      </c>
    </row>
    <row r="23" spans="1:6" ht="21" customHeight="1">
      <c r="A23" s="128">
        <v>227</v>
      </c>
      <c r="B23" s="132" t="s">
        <v>489</v>
      </c>
      <c r="C23" s="133">
        <f t="shared" si="0"/>
        <v>121.329854</v>
      </c>
      <c r="D23" s="111">
        <v>121.329854</v>
      </c>
      <c r="E23" s="111">
        <v>145.405074</v>
      </c>
      <c r="F23" s="133">
        <f t="shared" si="1"/>
        <v>-16.557345172149923</v>
      </c>
    </row>
    <row r="24" spans="1:6" ht="21" customHeight="1">
      <c r="A24" s="128">
        <v>228</v>
      </c>
      <c r="B24" s="132" t="s">
        <v>394</v>
      </c>
      <c r="C24" s="133">
        <f t="shared" si="0"/>
        <v>1592.405289</v>
      </c>
      <c r="D24" s="111">
        <v>1592.405289</v>
      </c>
      <c r="E24" s="111">
        <v>0</v>
      </c>
      <c r="F24" s="133" t="e">
        <f t="shared" si="1"/>
        <v>#DIV/0!</v>
      </c>
    </row>
    <row r="25" spans="1:6" ht="18" customHeight="1">
      <c r="A25" s="128">
        <v>229</v>
      </c>
      <c r="B25" s="132" t="s">
        <v>321</v>
      </c>
      <c r="C25" s="133">
        <f t="shared" si="0"/>
        <v>2942.911543</v>
      </c>
      <c r="D25" s="111">
        <v>2942.911543</v>
      </c>
      <c r="E25" s="111">
        <v>123.084129</v>
      </c>
      <c r="F25" s="133">
        <f t="shared" si="1"/>
        <v>2290.975641546767</v>
      </c>
    </row>
    <row r="26" spans="1:6" ht="18" customHeight="1">
      <c r="A26" s="135"/>
      <c r="B26" s="136"/>
      <c r="C26" s="133">
        <f aca="true" t="shared" si="2" ref="C26:C42">D26</f>
        <v>0</v>
      </c>
      <c r="D26" s="137"/>
      <c r="E26" s="137"/>
      <c r="F26" s="133" t="e">
        <f aca="true" t="shared" si="3" ref="F26:F42">C26/E26*100-100</f>
        <v>#DIV/0!</v>
      </c>
    </row>
    <row r="27" spans="1:6" ht="18" customHeight="1">
      <c r="A27" s="135"/>
      <c r="B27" s="138"/>
      <c r="C27" s="133">
        <f t="shared" si="2"/>
        <v>0</v>
      </c>
      <c r="D27" s="137"/>
      <c r="E27" s="137"/>
      <c r="F27" s="133" t="e">
        <f t="shared" si="3"/>
        <v>#DIV/0!</v>
      </c>
    </row>
    <row r="28" spans="1:6" ht="18" customHeight="1">
      <c r="A28" s="135"/>
      <c r="B28" s="138"/>
      <c r="C28" s="133">
        <f t="shared" si="2"/>
        <v>0</v>
      </c>
      <c r="D28" s="137"/>
      <c r="E28" s="137"/>
      <c r="F28" s="133" t="e">
        <f t="shared" si="3"/>
        <v>#DIV/0!</v>
      </c>
    </row>
    <row r="29" spans="1:6" ht="18" customHeight="1">
      <c r="A29" s="135"/>
      <c r="B29" s="138"/>
      <c r="C29" s="133">
        <f t="shared" si="2"/>
        <v>0</v>
      </c>
      <c r="D29" s="137"/>
      <c r="E29" s="137"/>
      <c r="F29" s="133" t="e">
        <f t="shared" si="3"/>
        <v>#DIV/0!</v>
      </c>
    </row>
    <row r="30" spans="1:6" ht="18" customHeight="1">
      <c r="A30" s="135"/>
      <c r="B30" s="138"/>
      <c r="C30" s="133">
        <f t="shared" si="2"/>
        <v>0</v>
      </c>
      <c r="D30" s="137"/>
      <c r="E30" s="137"/>
      <c r="F30" s="133" t="e">
        <f t="shared" si="3"/>
        <v>#DIV/0!</v>
      </c>
    </row>
    <row r="31" spans="1:6" ht="18" customHeight="1">
      <c r="A31" s="135"/>
      <c r="B31" s="138"/>
      <c r="C31" s="133">
        <f t="shared" si="2"/>
        <v>0</v>
      </c>
      <c r="D31" s="137"/>
      <c r="E31" s="137"/>
      <c r="F31" s="133" t="e">
        <f t="shared" si="3"/>
        <v>#DIV/0!</v>
      </c>
    </row>
    <row r="32" spans="1:6" ht="18" customHeight="1">
      <c r="A32" s="135"/>
      <c r="B32" s="138"/>
      <c r="C32" s="133">
        <f t="shared" si="2"/>
        <v>0</v>
      </c>
      <c r="D32" s="137"/>
      <c r="E32" s="137"/>
      <c r="F32" s="133" t="e">
        <f t="shared" si="3"/>
        <v>#DIV/0!</v>
      </c>
    </row>
    <row r="33" spans="1:6" ht="18" customHeight="1">
      <c r="A33" s="135"/>
      <c r="B33" s="138"/>
      <c r="C33" s="133">
        <f t="shared" si="2"/>
        <v>0</v>
      </c>
      <c r="D33" s="137"/>
      <c r="E33" s="137"/>
      <c r="F33" s="133" t="e">
        <f t="shared" si="3"/>
        <v>#DIV/0!</v>
      </c>
    </row>
    <row r="34" spans="1:6" ht="18" customHeight="1">
      <c r="A34" s="135"/>
      <c r="B34" s="138"/>
      <c r="C34" s="133">
        <f t="shared" si="2"/>
        <v>0</v>
      </c>
      <c r="D34" s="137"/>
      <c r="E34" s="137"/>
      <c r="F34" s="133" t="e">
        <f t="shared" si="3"/>
        <v>#DIV/0!</v>
      </c>
    </row>
    <row r="35" spans="1:6" ht="13.5">
      <c r="A35" s="135"/>
      <c r="B35" s="138"/>
      <c r="C35" s="133"/>
      <c r="D35" s="137"/>
      <c r="E35" s="137"/>
      <c r="F35" s="133" t="e">
        <f t="shared" si="3"/>
        <v>#DIV/0!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60" zoomScaleNormal="60" zoomScaleSheetLayoutView="100" workbookViewId="0" topLeftCell="A1">
      <selection activeCell="C5" sqref="C5:D24"/>
    </sheetView>
  </sheetViews>
  <sheetFormatPr defaultColWidth="9.00390625" defaultRowHeight="27" customHeight="1"/>
  <cols>
    <col min="1" max="1" width="4.50390625" style="0" customWidth="1"/>
    <col min="2" max="2" width="27.25390625" style="0" customWidth="1"/>
    <col min="3" max="4" width="10.625" style="0" customWidth="1"/>
    <col min="5" max="5" width="10.625" style="94" customWidth="1"/>
    <col min="6" max="6" width="29.00390625" style="0" customWidth="1"/>
    <col min="7" max="7" width="10.625" style="0" customWidth="1"/>
    <col min="8" max="8" width="13.875" style="0" bestFit="1" customWidth="1"/>
    <col min="9" max="9" width="11.625" style="0" customWidth="1"/>
  </cols>
  <sheetData>
    <row r="1" spans="1:7" ht="27" customHeight="1">
      <c r="A1" s="95" t="s">
        <v>517</v>
      </c>
      <c r="B1" s="95"/>
      <c r="C1" s="95"/>
      <c r="D1" s="95"/>
      <c r="E1" s="96"/>
      <c r="F1" s="95"/>
      <c r="G1" s="95"/>
    </row>
    <row r="2" spans="1:7" ht="27" customHeight="1">
      <c r="A2" s="97" t="s">
        <v>23</v>
      </c>
      <c r="B2" s="97"/>
      <c r="C2" s="97"/>
      <c r="D2" s="97"/>
      <c r="E2" s="98"/>
      <c r="F2" s="97"/>
      <c r="G2" s="97"/>
    </row>
    <row r="3" spans="1:7" ht="30.75" customHeight="1">
      <c r="A3" s="99" t="s">
        <v>518</v>
      </c>
      <c r="B3" s="100"/>
      <c r="C3" s="100"/>
      <c r="D3" s="100"/>
      <c r="E3" s="101"/>
      <c r="F3" s="100" t="s">
        <v>519</v>
      </c>
      <c r="G3" s="102"/>
    </row>
    <row r="4" spans="1:12" ht="21.75" customHeight="1">
      <c r="A4" s="103" t="s">
        <v>259</v>
      </c>
      <c r="B4" s="104" t="s">
        <v>218</v>
      </c>
      <c r="C4" s="105" t="s">
        <v>520</v>
      </c>
      <c r="D4" s="106" t="s">
        <v>28</v>
      </c>
      <c r="E4" s="107" t="s">
        <v>521</v>
      </c>
      <c r="F4" s="104" t="s">
        <v>218</v>
      </c>
      <c r="G4" s="105" t="s">
        <v>520</v>
      </c>
      <c r="H4" s="108"/>
      <c r="I4" s="108"/>
      <c r="J4" s="108"/>
      <c r="K4" s="108"/>
      <c r="L4" s="108"/>
    </row>
    <row r="5" spans="1:12" ht="27" customHeight="1">
      <c r="A5" s="109">
        <v>1</v>
      </c>
      <c r="B5" s="110" t="s">
        <v>247</v>
      </c>
      <c r="C5" s="111">
        <v>12077.650327</v>
      </c>
      <c r="D5" s="111">
        <v>11269.008958</v>
      </c>
      <c r="E5" s="112">
        <f>C5/D5-1</f>
        <v>0.07175798439896841</v>
      </c>
      <c r="F5" s="110" t="s">
        <v>256</v>
      </c>
      <c r="G5" s="111">
        <v>16558.153619</v>
      </c>
      <c r="H5" s="108"/>
      <c r="I5" s="117"/>
      <c r="J5" s="118"/>
      <c r="K5" s="118"/>
      <c r="L5" s="108"/>
    </row>
    <row r="6" spans="1:12" ht="27" customHeight="1">
      <c r="A6" s="109">
        <v>2</v>
      </c>
      <c r="B6" s="110" t="s">
        <v>256</v>
      </c>
      <c r="C6" s="111">
        <v>11514.791737</v>
      </c>
      <c r="D6" s="111">
        <v>16558.153619</v>
      </c>
      <c r="E6" s="112">
        <f>C6/D6-1</f>
        <v>-0.30458479840487107</v>
      </c>
      <c r="F6" s="110" t="s">
        <v>247</v>
      </c>
      <c r="G6" s="111">
        <v>11269.008958</v>
      </c>
      <c r="H6" s="108"/>
      <c r="I6" s="119"/>
      <c r="J6" s="118"/>
      <c r="K6" s="118"/>
      <c r="L6" s="108"/>
    </row>
    <row r="7" spans="1:12" ht="27" customHeight="1">
      <c r="A7" s="109">
        <v>3</v>
      </c>
      <c r="B7" s="110" t="s">
        <v>410</v>
      </c>
      <c r="C7" s="111">
        <v>7068.742324</v>
      </c>
      <c r="D7" s="111">
        <v>6964.960555</v>
      </c>
      <c r="E7" s="112">
        <f>C7/D7-1</f>
        <v>0.014900553733286692</v>
      </c>
      <c r="F7" s="110" t="s">
        <v>382</v>
      </c>
      <c r="G7" s="111">
        <v>8875.712157</v>
      </c>
      <c r="H7" s="108"/>
      <c r="I7" s="120"/>
      <c r="J7" s="118"/>
      <c r="K7" s="118"/>
      <c r="L7" s="108"/>
    </row>
    <row r="8" spans="1:12" ht="27" customHeight="1">
      <c r="A8" s="109">
        <v>4</v>
      </c>
      <c r="B8" s="110" t="s">
        <v>269</v>
      </c>
      <c r="C8" s="111">
        <v>6249.224294</v>
      </c>
      <c r="D8" s="111">
        <v>1870.388814</v>
      </c>
      <c r="E8" s="112">
        <f>C8/D8-1</f>
        <v>2.341136477733447</v>
      </c>
      <c r="F8" s="110" t="s">
        <v>410</v>
      </c>
      <c r="G8" s="111">
        <v>6964.960555</v>
      </c>
      <c r="H8" s="108"/>
      <c r="I8" s="119"/>
      <c r="J8" s="118"/>
      <c r="K8" s="118"/>
      <c r="L8" s="108"/>
    </row>
    <row r="9" spans="1:12" ht="27" customHeight="1">
      <c r="A9" s="109">
        <v>5</v>
      </c>
      <c r="B9" s="110" t="s">
        <v>436</v>
      </c>
      <c r="C9" s="111">
        <v>6172.613697</v>
      </c>
      <c r="D9" s="111">
        <v>5466.741437</v>
      </c>
      <c r="E9" s="112">
        <f aca="true" t="shared" si="0" ref="E6:E25">C9/D9-1</f>
        <v>0.12912120833491691</v>
      </c>
      <c r="F9" s="110" t="s">
        <v>249</v>
      </c>
      <c r="G9" s="111">
        <v>6212.456306</v>
      </c>
      <c r="H9" s="108"/>
      <c r="I9" s="119"/>
      <c r="J9" s="118"/>
      <c r="K9" s="118"/>
      <c r="L9" s="108"/>
    </row>
    <row r="10" spans="1:12" ht="27" customHeight="1">
      <c r="A10" s="109">
        <v>6</v>
      </c>
      <c r="B10" s="110" t="s">
        <v>395</v>
      </c>
      <c r="C10" s="111">
        <v>5705.337083</v>
      </c>
      <c r="D10" s="111">
        <v>6110.776201</v>
      </c>
      <c r="E10" s="112">
        <f t="shared" si="0"/>
        <v>-0.06634821905826815</v>
      </c>
      <c r="F10" s="110" t="s">
        <v>436</v>
      </c>
      <c r="G10" s="111">
        <v>5466.741437</v>
      </c>
      <c r="H10" s="108"/>
      <c r="I10" s="117"/>
      <c r="J10" s="118"/>
      <c r="K10" s="118"/>
      <c r="L10" s="108"/>
    </row>
    <row r="11" spans="1:12" ht="27" customHeight="1">
      <c r="A11" s="109">
        <v>7</v>
      </c>
      <c r="B11" s="110" t="s">
        <v>252</v>
      </c>
      <c r="C11" s="111">
        <v>5328.947213</v>
      </c>
      <c r="D11" s="111">
        <v>848.41998</v>
      </c>
      <c r="E11" s="112">
        <f t="shared" si="0"/>
        <v>5.281025127437475</v>
      </c>
      <c r="F11" s="110" t="s">
        <v>337</v>
      </c>
      <c r="G11" s="111">
        <v>5396.761048</v>
      </c>
      <c r="H11" s="108"/>
      <c r="I11" s="121"/>
      <c r="J11" s="118"/>
      <c r="K11" s="118"/>
      <c r="L11" s="108"/>
    </row>
    <row r="12" spans="1:12" ht="27" customHeight="1">
      <c r="A12" s="109">
        <v>8</v>
      </c>
      <c r="B12" s="110" t="s">
        <v>249</v>
      </c>
      <c r="C12" s="111">
        <v>5227.26945</v>
      </c>
      <c r="D12" s="111">
        <v>6212.456306</v>
      </c>
      <c r="E12" s="112">
        <f t="shared" si="0"/>
        <v>-0.1585825006203272</v>
      </c>
      <c r="F12" s="110" t="s">
        <v>250</v>
      </c>
      <c r="G12" s="111">
        <v>4631.226509</v>
      </c>
      <c r="H12" s="108"/>
      <c r="I12" s="119"/>
      <c r="J12" s="118"/>
      <c r="K12" s="118"/>
      <c r="L12" s="108"/>
    </row>
    <row r="13" spans="1:12" ht="27" customHeight="1">
      <c r="A13" s="109">
        <v>9</v>
      </c>
      <c r="B13" s="110" t="s">
        <v>522</v>
      </c>
      <c r="C13" s="111">
        <v>4996.914464</v>
      </c>
      <c r="D13" s="111">
        <v>3996.563704</v>
      </c>
      <c r="E13" s="112">
        <f t="shared" si="0"/>
        <v>0.2503027185576423</v>
      </c>
      <c r="F13" s="110" t="s">
        <v>224</v>
      </c>
      <c r="G13" s="111">
        <v>3996.563704</v>
      </c>
      <c r="H13" s="108"/>
      <c r="I13" s="119"/>
      <c r="J13" s="118"/>
      <c r="K13" s="118"/>
      <c r="L13" s="108"/>
    </row>
    <row r="14" spans="1:12" ht="27" customHeight="1">
      <c r="A14" s="109">
        <v>10</v>
      </c>
      <c r="B14" s="110" t="s">
        <v>320</v>
      </c>
      <c r="C14" s="111">
        <v>4942.02731</v>
      </c>
      <c r="D14" s="111">
        <v>1126.789973</v>
      </c>
      <c r="E14" s="112">
        <f t="shared" si="0"/>
        <v>3.385934760177353</v>
      </c>
      <c r="F14" s="110" t="s">
        <v>268</v>
      </c>
      <c r="G14" s="111">
        <v>3980.356992</v>
      </c>
      <c r="H14" s="108"/>
      <c r="I14" s="120"/>
      <c r="J14" s="118"/>
      <c r="K14" s="118"/>
      <c r="L14" s="108"/>
    </row>
    <row r="15" spans="1:12" ht="27" customHeight="1">
      <c r="A15" s="109">
        <v>11</v>
      </c>
      <c r="B15" s="110" t="s">
        <v>262</v>
      </c>
      <c r="C15" s="111">
        <v>4691.293892</v>
      </c>
      <c r="D15" s="111">
        <v>3497.398414</v>
      </c>
      <c r="E15" s="112">
        <f t="shared" si="0"/>
        <v>0.34136673511970095</v>
      </c>
      <c r="F15" s="110" t="s">
        <v>248</v>
      </c>
      <c r="G15" s="111">
        <v>3574.846459</v>
      </c>
      <c r="H15" s="108"/>
      <c r="I15" s="119"/>
      <c r="J15" s="118"/>
      <c r="K15" s="118"/>
      <c r="L15" s="108"/>
    </row>
    <row r="16" spans="1:12" ht="27" customHeight="1">
      <c r="A16" s="109">
        <v>12</v>
      </c>
      <c r="B16" s="110" t="s">
        <v>382</v>
      </c>
      <c r="C16" s="111">
        <v>3798.972451</v>
      </c>
      <c r="D16" s="111">
        <v>8875.712157</v>
      </c>
      <c r="E16" s="112">
        <f t="shared" si="0"/>
        <v>-0.5719811116222524</v>
      </c>
      <c r="F16" s="110" t="s">
        <v>262</v>
      </c>
      <c r="G16" s="111">
        <v>3497.398414</v>
      </c>
      <c r="H16" s="108"/>
      <c r="I16" s="122"/>
      <c r="J16" s="118"/>
      <c r="K16" s="118"/>
      <c r="L16" s="108"/>
    </row>
    <row r="17" spans="1:12" ht="27" customHeight="1">
      <c r="A17" s="109">
        <v>13</v>
      </c>
      <c r="B17" s="110" t="s">
        <v>230</v>
      </c>
      <c r="C17" s="111">
        <v>3699.470608</v>
      </c>
      <c r="D17" s="111">
        <v>1171.692957</v>
      </c>
      <c r="E17" s="112">
        <f t="shared" si="0"/>
        <v>2.1573720622782577</v>
      </c>
      <c r="F17" s="110" t="s">
        <v>282</v>
      </c>
      <c r="G17" s="111">
        <v>3207.171868</v>
      </c>
      <c r="H17" s="108"/>
      <c r="I17" s="117"/>
      <c r="J17" s="118"/>
      <c r="K17" s="118"/>
      <c r="L17" s="108"/>
    </row>
    <row r="18" spans="1:12" ht="27" customHeight="1">
      <c r="A18" s="109">
        <v>14</v>
      </c>
      <c r="B18" s="110" t="s">
        <v>282</v>
      </c>
      <c r="C18" s="111">
        <v>3250.838552</v>
      </c>
      <c r="D18" s="111">
        <v>3207.171868</v>
      </c>
      <c r="E18" s="112">
        <f t="shared" si="0"/>
        <v>0.013615323966791548</v>
      </c>
      <c r="F18" s="110" t="s">
        <v>318</v>
      </c>
      <c r="G18" s="111">
        <v>3051.084513</v>
      </c>
      <c r="H18" s="108"/>
      <c r="I18" s="120"/>
      <c r="J18" s="118"/>
      <c r="K18" s="118"/>
      <c r="L18" s="108"/>
    </row>
    <row r="19" spans="1:12" ht="27" customHeight="1">
      <c r="A19" s="109">
        <v>15</v>
      </c>
      <c r="B19" s="110" t="s">
        <v>480</v>
      </c>
      <c r="C19" s="111">
        <v>2980.463434</v>
      </c>
      <c r="D19" s="111">
        <v>1179.548466</v>
      </c>
      <c r="E19" s="112">
        <f t="shared" si="0"/>
        <v>1.5267833581329078</v>
      </c>
      <c r="F19" s="110" t="s">
        <v>301</v>
      </c>
      <c r="G19" s="111">
        <v>2366.521339</v>
      </c>
      <c r="H19" s="108"/>
      <c r="I19" s="119"/>
      <c r="J19" s="118"/>
      <c r="K19" s="118"/>
      <c r="L19" s="108"/>
    </row>
    <row r="20" spans="1:12" ht="27" customHeight="1">
      <c r="A20" s="109">
        <v>16</v>
      </c>
      <c r="B20" s="110" t="s">
        <v>321</v>
      </c>
      <c r="C20" s="111">
        <v>2942.911543</v>
      </c>
      <c r="D20" s="111">
        <v>123.084129</v>
      </c>
      <c r="E20" s="112">
        <f t="shared" si="0"/>
        <v>22.90975641546767</v>
      </c>
      <c r="F20" s="110" t="s">
        <v>302</v>
      </c>
      <c r="G20" s="111">
        <v>2219.201647</v>
      </c>
      <c r="H20" s="108"/>
      <c r="I20" s="121"/>
      <c r="J20" s="118"/>
      <c r="K20" s="118"/>
      <c r="L20" s="108"/>
    </row>
    <row r="21" spans="1:12" ht="27" customHeight="1">
      <c r="A21" s="109">
        <v>17</v>
      </c>
      <c r="B21" s="110" t="s">
        <v>268</v>
      </c>
      <c r="C21" s="111">
        <v>2644.444059</v>
      </c>
      <c r="D21" s="111">
        <v>3980.356992</v>
      </c>
      <c r="E21" s="112">
        <f t="shared" si="0"/>
        <v>-0.33562641132064575</v>
      </c>
      <c r="F21" s="110" t="s">
        <v>261</v>
      </c>
      <c r="G21" s="111">
        <v>2200.830764</v>
      </c>
      <c r="H21" s="108"/>
      <c r="I21" s="119"/>
      <c r="J21" s="118"/>
      <c r="K21" s="118"/>
      <c r="L21" s="108"/>
    </row>
    <row r="22" spans="1:12" ht="27" customHeight="1">
      <c r="A22" s="109">
        <v>18</v>
      </c>
      <c r="B22" s="110" t="s">
        <v>415</v>
      </c>
      <c r="C22" s="111">
        <v>2416.674343</v>
      </c>
      <c r="D22" s="111">
        <v>0</v>
      </c>
      <c r="E22" s="112" t="e">
        <f t="shared" si="0"/>
        <v>#DIV/0!</v>
      </c>
      <c r="F22" s="110" t="s">
        <v>398</v>
      </c>
      <c r="G22" s="111">
        <v>2116.113959</v>
      </c>
      <c r="H22" s="108"/>
      <c r="I22" s="123"/>
      <c r="J22" s="118"/>
      <c r="K22" s="118"/>
      <c r="L22" s="108"/>
    </row>
    <row r="23" spans="1:12" ht="27" customHeight="1">
      <c r="A23" s="109">
        <v>19</v>
      </c>
      <c r="B23" s="110" t="s">
        <v>248</v>
      </c>
      <c r="C23" s="111">
        <v>2299.109185</v>
      </c>
      <c r="D23" s="111">
        <v>3574.846459</v>
      </c>
      <c r="E23" s="112">
        <f t="shared" si="0"/>
        <v>-0.35686491395685427</v>
      </c>
      <c r="F23" s="110" t="s">
        <v>270</v>
      </c>
      <c r="G23" s="111">
        <v>1976.25458</v>
      </c>
      <c r="H23" s="108"/>
      <c r="I23" s="120"/>
      <c r="J23" s="118"/>
      <c r="K23" s="118"/>
      <c r="L23" s="108"/>
    </row>
    <row r="24" spans="1:12" ht="27" customHeight="1">
      <c r="A24" s="109">
        <v>20</v>
      </c>
      <c r="B24" s="110" t="s">
        <v>257</v>
      </c>
      <c r="C24" s="111">
        <v>2174.861421</v>
      </c>
      <c r="D24" s="111">
        <v>99.865914</v>
      </c>
      <c r="E24" s="112">
        <f t="shared" si="0"/>
        <v>20.77781521130423</v>
      </c>
      <c r="F24" s="110" t="s">
        <v>303</v>
      </c>
      <c r="G24" s="111">
        <v>1856.31431</v>
      </c>
      <c r="H24" s="108"/>
      <c r="I24" s="120"/>
      <c r="J24" s="118"/>
      <c r="K24" s="118"/>
      <c r="L24" s="108"/>
    </row>
    <row r="25" spans="1:12" ht="27" customHeight="1">
      <c r="A25" s="109"/>
      <c r="B25" s="113" t="s">
        <v>143</v>
      </c>
      <c r="C25" s="114">
        <f>SUM(C5:C24)</f>
        <v>100182.557387</v>
      </c>
      <c r="D25" s="114">
        <f>SUM(D5:D24)</f>
        <v>86133.93690299998</v>
      </c>
      <c r="E25" s="112">
        <f t="shared" si="0"/>
        <v>0.16310203607459517</v>
      </c>
      <c r="F25" s="113" t="s">
        <v>143</v>
      </c>
      <c r="G25" s="114">
        <f>SUM(G5:G24)</f>
        <v>99417.67913799996</v>
      </c>
      <c r="H25" s="115">
        <f>C25-G25</f>
        <v>764.8782490000303</v>
      </c>
      <c r="I25" s="115">
        <f>H25/G25</f>
        <v>0.007693583833699397</v>
      </c>
      <c r="J25" s="115"/>
      <c r="K25" s="115"/>
      <c r="L25" s="115"/>
    </row>
    <row r="26" spans="7:12" ht="27" customHeight="1">
      <c r="G26" s="116"/>
      <c r="H26" s="108"/>
      <c r="I26" s="108"/>
      <c r="J26" s="108"/>
      <c r="K26" s="108"/>
      <c r="L26" s="108"/>
    </row>
  </sheetData>
  <sheetProtection/>
  <mergeCells count="4">
    <mergeCell ref="A1:G1"/>
    <mergeCell ref="A2:G2"/>
    <mergeCell ref="A3:E3"/>
    <mergeCell ref="F3:G3"/>
  </mergeCells>
  <printOptions/>
  <pageMargins left="0.708661417322835" right="0.708661417322835" top="0.7480314960629919" bottom="0.7480314960629919" header="0.31496062992126" footer="0.31496062992126"/>
  <pageSetup fitToHeight="1" fitToWidth="1" orientation="portrait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zoomScale="70" zoomScaleNormal="70" zoomScaleSheetLayoutView="100" workbookViewId="0" topLeftCell="A1">
      <selection activeCell="N7" sqref="N7"/>
    </sheetView>
  </sheetViews>
  <sheetFormatPr defaultColWidth="9.00390625" defaultRowHeight="14.25"/>
  <cols>
    <col min="1" max="1" width="23.375" style="0" customWidth="1"/>
    <col min="2" max="2" width="9.625" style="0" customWidth="1"/>
    <col min="3" max="3" width="13.75390625" style="0" customWidth="1"/>
    <col min="4" max="4" width="9.625" style="0" customWidth="1"/>
    <col min="5" max="5" width="8.625" style="0" customWidth="1"/>
    <col min="6" max="6" width="9.625" style="0" customWidth="1"/>
    <col min="7" max="7" width="10.50390625" style="0" bestFit="1" customWidth="1"/>
  </cols>
  <sheetData>
    <row r="1" spans="1:7" ht="31.5" customHeight="1">
      <c r="A1" s="59" t="s">
        <v>523</v>
      </c>
      <c r="B1" s="59"/>
      <c r="C1" s="59"/>
      <c r="D1" s="59"/>
      <c r="E1" s="59"/>
      <c r="F1" s="59"/>
      <c r="G1" s="60"/>
    </row>
    <row r="2" spans="1:7" ht="19.5" customHeight="1">
      <c r="A2" s="61" t="s">
        <v>23</v>
      </c>
      <c r="B2" s="61"/>
      <c r="C2" s="62" t="s">
        <v>524</v>
      </c>
      <c r="D2" s="62"/>
      <c r="E2" s="62"/>
      <c r="F2" s="62"/>
      <c r="G2" s="63"/>
    </row>
    <row r="3" spans="1:7" ht="31.5" customHeight="1">
      <c r="A3" s="64" t="s">
        <v>525</v>
      </c>
      <c r="B3" s="65" t="s">
        <v>220</v>
      </c>
      <c r="C3" s="66"/>
      <c r="D3" s="67" t="s">
        <v>28</v>
      </c>
      <c r="E3" s="68" t="s">
        <v>526</v>
      </c>
      <c r="F3" s="69" t="s">
        <v>527</v>
      </c>
      <c r="G3" s="70">
        <f>'分项完成'!C5</f>
        <v>436667.89999999997</v>
      </c>
    </row>
    <row r="4" spans="1:8" ht="31.5" customHeight="1">
      <c r="A4" s="71"/>
      <c r="B4" s="72" t="s">
        <v>143</v>
      </c>
      <c r="C4" s="72" t="s">
        <v>144</v>
      </c>
      <c r="D4" s="73"/>
      <c r="E4" s="74"/>
      <c r="F4" s="75"/>
      <c r="G4" s="60"/>
      <c r="H4" s="47"/>
    </row>
    <row r="5" spans="1:8" ht="31.5" customHeight="1">
      <c r="A5" s="76" t="s">
        <v>528</v>
      </c>
      <c r="B5" s="72">
        <f>B6+B7+B12</f>
        <v>387363</v>
      </c>
      <c r="C5" s="72">
        <f>C6+C7+C12</f>
        <v>387363</v>
      </c>
      <c r="D5" s="72">
        <f>D6+D7+D12</f>
        <v>315909</v>
      </c>
      <c r="E5" s="77">
        <f aca="true" t="shared" si="0" ref="E5:E8">B5/D5*100-100</f>
        <v>22.618538883032784</v>
      </c>
      <c r="F5" s="78">
        <f>B5/G3*100</f>
        <v>88.70883341779874</v>
      </c>
      <c r="G5" s="60"/>
      <c r="H5" s="47"/>
    </row>
    <row r="6" spans="1:8" ht="31.5" customHeight="1">
      <c r="A6" s="79" t="s">
        <v>529</v>
      </c>
      <c r="B6" s="80">
        <f>C6</f>
        <v>70</v>
      </c>
      <c r="C6" s="80">
        <v>70</v>
      </c>
      <c r="D6" s="80">
        <v>252</v>
      </c>
      <c r="E6" s="77">
        <f t="shared" si="0"/>
        <v>-72.22222222222223</v>
      </c>
      <c r="F6" s="78">
        <f>B6/G3*100</f>
        <v>0.016030489074191166</v>
      </c>
      <c r="G6" s="60"/>
      <c r="H6" s="47"/>
    </row>
    <row r="7" spans="1:7" ht="38.25" customHeight="1">
      <c r="A7" s="79" t="s">
        <v>530</v>
      </c>
      <c r="B7" s="81">
        <f>C7</f>
        <v>208041</v>
      </c>
      <c r="C7" s="82">
        <f>SUM(C8:C11)</f>
        <v>208041</v>
      </c>
      <c r="D7" s="82">
        <f>SUM(D8:D11)</f>
        <v>175260</v>
      </c>
      <c r="E7" s="77">
        <f t="shared" si="0"/>
        <v>18.70421088668263</v>
      </c>
      <c r="F7" s="78">
        <f>B7/G3*100</f>
        <v>47.64284253548292</v>
      </c>
      <c r="G7" s="60"/>
    </row>
    <row r="8" spans="1:7" ht="38.25" customHeight="1">
      <c r="A8" s="83" t="s">
        <v>531</v>
      </c>
      <c r="B8" s="84">
        <f>C8</f>
        <v>5522</v>
      </c>
      <c r="C8" s="85">
        <v>5522</v>
      </c>
      <c r="D8" s="86">
        <v>6572</v>
      </c>
      <c r="E8" s="77">
        <f t="shared" si="0"/>
        <v>-15.976871576384667</v>
      </c>
      <c r="F8" s="78">
        <f>B8/G3*100</f>
        <v>1.264576580966909</v>
      </c>
      <c r="G8" s="60"/>
    </row>
    <row r="9" spans="1:7" ht="38.25" customHeight="1">
      <c r="A9" s="83" t="s">
        <v>532</v>
      </c>
      <c r="B9" s="84">
        <f aca="true" t="shared" si="1" ref="B9:B18">C9</f>
        <v>181371</v>
      </c>
      <c r="C9" s="87">
        <v>181371</v>
      </c>
      <c r="D9" s="86">
        <v>148789</v>
      </c>
      <c r="E9" s="77">
        <f aca="true" t="shared" si="2" ref="E9:E15">B9/D9*100-100</f>
        <v>21.898124189288183</v>
      </c>
      <c r="F9" s="78">
        <f>B9/G3*100</f>
        <v>41.53522619821609</v>
      </c>
      <c r="G9" s="60"/>
    </row>
    <row r="10" spans="1:7" ht="38.25" customHeight="1">
      <c r="A10" s="88" t="s">
        <v>533</v>
      </c>
      <c r="B10" s="84">
        <f t="shared" si="1"/>
        <v>3123</v>
      </c>
      <c r="C10" s="87">
        <v>3123</v>
      </c>
      <c r="D10" s="86">
        <v>1815</v>
      </c>
      <c r="E10" s="77">
        <f t="shared" si="2"/>
        <v>72.06611570247935</v>
      </c>
      <c r="F10" s="78">
        <f>B10/G3*100</f>
        <v>0.7151888196957001</v>
      </c>
      <c r="G10" s="60"/>
    </row>
    <row r="11" spans="1:7" ht="38.25" customHeight="1">
      <c r="A11" s="83" t="s">
        <v>534</v>
      </c>
      <c r="B11" s="84">
        <f t="shared" si="1"/>
        <v>18025</v>
      </c>
      <c r="C11" s="87">
        <v>18025</v>
      </c>
      <c r="D11" s="86">
        <v>18084</v>
      </c>
      <c r="E11" s="77">
        <f t="shared" si="2"/>
        <v>-0.3262552532625591</v>
      </c>
      <c r="F11" s="78">
        <f>B11/G3*100</f>
        <v>4.127850936604225</v>
      </c>
      <c r="G11" s="60"/>
    </row>
    <row r="12" spans="1:8" ht="38.25" customHeight="1">
      <c r="A12" s="79" t="s">
        <v>535</v>
      </c>
      <c r="B12" s="81">
        <f t="shared" si="1"/>
        <v>179252</v>
      </c>
      <c r="C12" s="89">
        <f>SUM(C13:C27)</f>
        <v>179252</v>
      </c>
      <c r="D12" s="89">
        <f>SUM(D13:D27)</f>
        <v>140397</v>
      </c>
      <c r="E12" s="77">
        <f t="shared" si="2"/>
        <v>27.675092772637598</v>
      </c>
      <c r="F12" s="78">
        <f>B12/G3*100</f>
        <v>41.04996039324164</v>
      </c>
      <c r="G12" s="60"/>
      <c r="H12" s="90"/>
    </row>
    <row r="13" spans="1:8" ht="38.25" customHeight="1">
      <c r="A13" s="83" t="s">
        <v>536</v>
      </c>
      <c r="B13" s="84">
        <f t="shared" si="1"/>
        <v>126370</v>
      </c>
      <c r="C13" s="87">
        <v>126370</v>
      </c>
      <c r="D13" s="91">
        <v>85659</v>
      </c>
      <c r="E13" s="77">
        <f aca="true" t="shared" si="3" ref="E13:E27">B13/D13*100-100</f>
        <v>47.52682146651256</v>
      </c>
      <c r="F13" s="78">
        <f>B13/G3*100</f>
        <v>28.939612918650536</v>
      </c>
      <c r="G13" s="60"/>
      <c r="H13" s="90"/>
    </row>
    <row r="14" spans="1:9" ht="38.25" customHeight="1">
      <c r="A14" s="92" t="s">
        <v>537</v>
      </c>
      <c r="B14" s="84">
        <f t="shared" si="1"/>
        <v>4906</v>
      </c>
      <c r="C14" s="87">
        <v>4906</v>
      </c>
      <c r="D14" s="91">
        <v>3483</v>
      </c>
      <c r="E14" s="77">
        <f t="shared" si="3"/>
        <v>40.85558426643698</v>
      </c>
      <c r="F14" s="78">
        <f>B14/G3*100</f>
        <v>1.1235082771140266</v>
      </c>
      <c r="G14" s="60"/>
      <c r="I14" s="90"/>
    </row>
    <row r="15" spans="1:7" ht="38.25" customHeight="1">
      <c r="A15" s="83" t="s">
        <v>538</v>
      </c>
      <c r="B15" s="84">
        <f t="shared" si="1"/>
        <v>163</v>
      </c>
      <c r="C15" s="87">
        <v>163</v>
      </c>
      <c r="D15" s="91">
        <v>120</v>
      </c>
      <c r="E15" s="77">
        <f t="shared" si="3"/>
        <v>35.83333333333334</v>
      </c>
      <c r="F15" s="78">
        <f>B15/G3*100</f>
        <v>0.037328138844188</v>
      </c>
      <c r="G15" s="60"/>
    </row>
    <row r="16" spans="1:7" ht="38.25" customHeight="1">
      <c r="A16" s="83" t="s">
        <v>539</v>
      </c>
      <c r="B16" s="84">
        <f t="shared" si="1"/>
        <v>13371</v>
      </c>
      <c r="C16" s="87">
        <v>13371</v>
      </c>
      <c r="D16" s="91">
        <v>3986</v>
      </c>
      <c r="E16" s="77">
        <f t="shared" si="3"/>
        <v>235.44907175112894</v>
      </c>
      <c r="F16" s="78">
        <f>B16/G3*100</f>
        <v>3.0620524201572867</v>
      </c>
      <c r="G16" s="60"/>
    </row>
    <row r="17" spans="1:7" ht="38.25" customHeight="1">
      <c r="A17" s="93" t="s">
        <v>540</v>
      </c>
      <c r="B17" s="84">
        <f t="shared" si="1"/>
        <v>8903</v>
      </c>
      <c r="C17" s="87">
        <v>8903</v>
      </c>
      <c r="D17" s="91">
        <v>9616</v>
      </c>
      <c r="E17" s="77">
        <f t="shared" si="3"/>
        <v>-7.414725457570711</v>
      </c>
      <c r="F17" s="78">
        <f>B17/G3*100</f>
        <v>2.0388492032503422</v>
      </c>
      <c r="G17" s="60"/>
    </row>
    <row r="18" spans="1:7" ht="38.25" customHeight="1">
      <c r="A18" s="83" t="s">
        <v>541</v>
      </c>
      <c r="B18" s="84">
        <f t="shared" si="1"/>
        <v>14568</v>
      </c>
      <c r="C18" s="87">
        <v>14568</v>
      </c>
      <c r="D18" s="91">
        <v>22065</v>
      </c>
      <c r="E18" s="77">
        <f t="shared" si="3"/>
        <v>-33.97688647178791</v>
      </c>
      <c r="F18" s="78">
        <f>B18/G3*100</f>
        <v>3.336173783325956</v>
      </c>
      <c r="G18" s="60"/>
    </row>
    <row r="19" spans="1:7" ht="38.25" customHeight="1">
      <c r="A19" s="83" t="s">
        <v>542</v>
      </c>
      <c r="B19" s="84">
        <f aca="true" t="shared" si="4" ref="B19:B27">C19</f>
        <v>6854</v>
      </c>
      <c r="C19" s="87">
        <v>6854</v>
      </c>
      <c r="D19" s="91">
        <v>10150</v>
      </c>
      <c r="E19" s="77">
        <f t="shared" si="3"/>
        <v>-32.47290640394088</v>
      </c>
      <c r="F19" s="78">
        <f>B19/G3*100</f>
        <v>1.569613887350089</v>
      </c>
      <c r="G19" s="60"/>
    </row>
    <row r="20" spans="1:7" ht="38.25" customHeight="1">
      <c r="A20" s="83" t="s">
        <v>543</v>
      </c>
      <c r="B20" s="84">
        <f t="shared" si="4"/>
        <v>763</v>
      </c>
      <c r="C20" s="87">
        <v>763</v>
      </c>
      <c r="D20" s="91">
        <v>391</v>
      </c>
      <c r="E20" s="77">
        <f t="shared" si="3"/>
        <v>95.14066496163682</v>
      </c>
      <c r="F20" s="78">
        <f>B20/G3*100</f>
        <v>0.1747323309086837</v>
      </c>
      <c r="G20" s="60"/>
    </row>
    <row r="21" spans="1:7" ht="38.25" customHeight="1">
      <c r="A21" s="83" t="s">
        <v>544</v>
      </c>
      <c r="B21" s="84">
        <f t="shared" si="4"/>
        <v>1088</v>
      </c>
      <c r="C21" s="87">
        <v>1088</v>
      </c>
      <c r="D21" s="91">
        <v>966</v>
      </c>
      <c r="E21" s="77">
        <f t="shared" si="3"/>
        <v>12.629399585921334</v>
      </c>
      <c r="F21" s="78">
        <f>B21/G3*100</f>
        <v>0.24915960161028555</v>
      </c>
      <c r="G21" s="60"/>
    </row>
    <row r="22" spans="1:7" ht="38.25" customHeight="1">
      <c r="A22" s="83" t="s">
        <v>545</v>
      </c>
      <c r="B22" s="84">
        <f t="shared" si="4"/>
        <v>34</v>
      </c>
      <c r="C22" s="87">
        <v>34</v>
      </c>
      <c r="D22" s="91">
        <v>67</v>
      </c>
      <c r="E22" s="77">
        <f t="shared" si="3"/>
        <v>-49.25373134328358</v>
      </c>
      <c r="F22" s="78">
        <f>B22/G3*100</f>
        <v>0.0077862375503214235</v>
      </c>
      <c r="G22" s="60"/>
    </row>
    <row r="23" spans="1:7" ht="38.25" customHeight="1">
      <c r="A23" s="83" t="s">
        <v>546</v>
      </c>
      <c r="B23" s="84">
        <f t="shared" si="4"/>
        <v>4</v>
      </c>
      <c r="C23" s="87">
        <v>4</v>
      </c>
      <c r="D23" s="91">
        <v>10</v>
      </c>
      <c r="E23" s="77">
        <f t="shared" si="3"/>
        <v>-60</v>
      </c>
      <c r="F23" s="78">
        <f>B23/G3*100</f>
        <v>0.000916027947096638</v>
      </c>
      <c r="G23" s="60"/>
    </row>
    <row r="24" spans="1:7" ht="38.25" customHeight="1">
      <c r="A24" s="83" t="s">
        <v>547</v>
      </c>
      <c r="B24" s="84">
        <f t="shared" si="4"/>
        <v>23</v>
      </c>
      <c r="C24" s="87">
        <v>23</v>
      </c>
      <c r="D24" s="91">
        <v>84</v>
      </c>
      <c r="E24" s="77">
        <f t="shared" si="3"/>
        <v>-72.61904761904762</v>
      </c>
      <c r="F24" s="78">
        <f>B24/G3*100</f>
        <v>0.005267160695805669</v>
      </c>
      <c r="G24" s="60"/>
    </row>
    <row r="25" spans="1:7" ht="38.25" customHeight="1">
      <c r="A25" s="83" t="s">
        <v>548</v>
      </c>
      <c r="B25" s="84">
        <f t="shared" si="4"/>
        <v>763</v>
      </c>
      <c r="C25" s="87">
        <v>763</v>
      </c>
      <c r="D25" s="91">
        <v>2340</v>
      </c>
      <c r="E25" s="77">
        <f t="shared" si="3"/>
        <v>-67.39316239316238</v>
      </c>
      <c r="F25" s="78">
        <f>B25/G3*100</f>
        <v>0.1747323309086837</v>
      </c>
      <c r="G25" s="60"/>
    </row>
    <row r="26" spans="1:7" ht="38.25" customHeight="1">
      <c r="A26" s="83" t="s">
        <v>549</v>
      </c>
      <c r="B26" s="84">
        <f t="shared" si="4"/>
        <v>179</v>
      </c>
      <c r="C26" s="87">
        <v>179</v>
      </c>
      <c r="D26" s="91">
        <v>80</v>
      </c>
      <c r="E26" s="77">
        <f t="shared" si="3"/>
        <v>123.74999999999997</v>
      </c>
      <c r="F26" s="78">
        <f>B26/G3*100</f>
        <v>0.04099225063257455</v>
      </c>
      <c r="G26" s="60"/>
    </row>
    <row r="27" spans="1:7" ht="38.25" customHeight="1">
      <c r="A27" s="83" t="s">
        <v>550</v>
      </c>
      <c r="B27" s="84">
        <f t="shared" si="4"/>
        <v>1263</v>
      </c>
      <c r="C27" s="87">
        <v>1263</v>
      </c>
      <c r="D27" s="91">
        <v>1380</v>
      </c>
      <c r="E27" s="77">
        <f t="shared" si="3"/>
        <v>-8.478260869565219</v>
      </c>
      <c r="F27" s="78">
        <f>B27/G3*100</f>
        <v>0.2892358242957635</v>
      </c>
      <c r="G27" s="37"/>
    </row>
    <row r="28" ht="13.5">
      <c r="B28" s="90"/>
    </row>
  </sheetData>
  <sheetProtection/>
  <mergeCells count="8">
    <mergeCell ref="A1:F1"/>
    <mergeCell ref="A2:B2"/>
    <mergeCell ref="C2:F2"/>
    <mergeCell ref="B3:C3"/>
    <mergeCell ref="A3:A4"/>
    <mergeCell ref="D3:D4"/>
    <mergeCell ref="E3:E4"/>
    <mergeCell ref="F3:F4"/>
  </mergeCells>
  <printOptions/>
  <pageMargins left="0.9055118110236221" right="0.708661417322835" top="0.7480314960629919" bottom="0.7480314960629919" header="0.31496062992126" footer="0.31496062992126"/>
  <pageSetup fitToHeight="1" fitToWidth="1" orientation="portrait" paperSize="9" scale="7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="60" zoomScaleNormal="60" zoomScaleSheetLayoutView="100" workbookViewId="0" topLeftCell="A1">
      <selection activeCell="D25" sqref="D25"/>
    </sheetView>
  </sheetViews>
  <sheetFormatPr defaultColWidth="9.00390625" defaultRowHeight="14.25"/>
  <cols>
    <col min="1" max="1" width="15.50390625" style="0" customWidth="1"/>
    <col min="2" max="5" width="13.50390625" style="0" customWidth="1"/>
  </cols>
  <sheetData>
    <row r="1" spans="1:6" ht="27.75" customHeight="1">
      <c r="A1" s="36" t="s">
        <v>551</v>
      </c>
      <c r="B1" s="36"/>
      <c r="C1" s="36"/>
      <c r="D1" s="36"/>
      <c r="E1" s="36"/>
      <c r="F1" s="37"/>
    </row>
    <row r="2" spans="1:6" ht="27.75" customHeight="1">
      <c r="A2" s="38" t="s">
        <v>23</v>
      </c>
      <c r="B2" s="40"/>
      <c r="C2" s="40"/>
      <c r="D2" s="39" t="s">
        <v>552</v>
      </c>
      <c r="E2" s="40"/>
      <c r="F2" s="37"/>
    </row>
    <row r="3" spans="1:6" ht="27.75" customHeight="1">
      <c r="A3" s="48" t="s">
        <v>553</v>
      </c>
      <c r="B3" s="49" t="s">
        <v>554</v>
      </c>
      <c r="C3" s="50"/>
      <c r="D3" s="50"/>
      <c r="E3" s="51"/>
      <c r="F3" s="37"/>
    </row>
    <row r="4" spans="1:6" ht="27.75" customHeight="1">
      <c r="A4" s="52"/>
      <c r="B4" s="53" t="s">
        <v>555</v>
      </c>
      <c r="C4" s="53" t="s">
        <v>556</v>
      </c>
      <c r="D4" s="54" t="s">
        <v>221</v>
      </c>
      <c r="E4" s="54" t="s">
        <v>557</v>
      </c>
      <c r="F4" s="37"/>
    </row>
    <row r="5" spans="1:6" ht="27.75" customHeight="1">
      <c r="A5" s="55" t="s">
        <v>31</v>
      </c>
      <c r="B5" s="56">
        <f>'分项完成'!C5</f>
        <v>436667.89999999997</v>
      </c>
      <c r="C5" s="56">
        <v>391977.16</v>
      </c>
      <c r="D5" s="56">
        <f>B5/C5*100-100</f>
        <v>11.40136328351376</v>
      </c>
      <c r="E5" s="57">
        <v>100</v>
      </c>
      <c r="F5" s="37"/>
    </row>
    <row r="6" spans="1:6" ht="27.75" customHeight="1">
      <c r="A6" s="55" t="s">
        <v>558</v>
      </c>
      <c r="B6" s="57"/>
      <c r="C6" s="58"/>
      <c r="D6" s="56"/>
      <c r="E6" s="57"/>
      <c r="F6" s="37"/>
    </row>
    <row r="7" spans="1:6" ht="27.75" customHeight="1">
      <c r="A7" s="55" t="s">
        <v>144</v>
      </c>
      <c r="B7" s="57">
        <f>'乡镇场'!D5</f>
        <v>393844.8327598006</v>
      </c>
      <c r="C7" s="57">
        <v>321095.223437132</v>
      </c>
      <c r="D7" s="56">
        <f>B7/C7*100-100</f>
        <v>22.65670866851508</v>
      </c>
      <c r="E7" s="56">
        <f>B7/B5*100</f>
        <v>90.19321840689472</v>
      </c>
      <c r="F7" s="37"/>
    </row>
    <row r="8" spans="1:6" ht="27.75" customHeight="1">
      <c r="A8" s="55" t="s">
        <v>145</v>
      </c>
      <c r="B8" s="56">
        <f>B5-B7</f>
        <v>42823.067240199365</v>
      </c>
      <c r="C8" s="57">
        <v>70881.9365628676</v>
      </c>
      <c r="D8" s="56">
        <f>B8/C8*100-100</f>
        <v>-39.585359378241414</v>
      </c>
      <c r="E8" s="56">
        <f>B8/B5*100</f>
        <v>9.80678159310528</v>
      </c>
      <c r="F8" s="37"/>
    </row>
    <row r="9" spans="1:6" ht="27.75" customHeight="1">
      <c r="A9" s="55" t="s">
        <v>559</v>
      </c>
      <c r="B9" s="57"/>
      <c r="C9" s="58"/>
      <c r="D9" s="56"/>
      <c r="E9" s="57"/>
      <c r="F9" s="37"/>
    </row>
    <row r="10" spans="1:6" ht="27.75" customHeight="1">
      <c r="A10" s="55" t="s">
        <v>560</v>
      </c>
      <c r="B10" s="56">
        <f>'分项完成'!C37</f>
        <v>185385.30000000002</v>
      </c>
      <c r="C10" s="56">
        <v>145773.5</v>
      </c>
      <c r="D10" s="56">
        <f>B10/C10*100-100</f>
        <v>27.17352605240322</v>
      </c>
      <c r="E10" s="56">
        <f>B10/B5*100</f>
        <v>42.45452894522359</v>
      </c>
      <c r="F10" s="37"/>
    </row>
    <row r="11" spans="1:6" ht="27.75" customHeight="1">
      <c r="A11" s="55" t="s">
        <v>561</v>
      </c>
      <c r="B11" s="56">
        <f>'分项完成'!C6</f>
        <v>197431.99999999994</v>
      </c>
      <c r="C11" s="56">
        <v>190282.26</v>
      </c>
      <c r="D11" s="56">
        <f>B11/C11*100-100</f>
        <v>3.7574390802379156</v>
      </c>
      <c r="E11" s="56">
        <f>B11/B5*100</f>
        <v>45.21330741279584</v>
      </c>
      <c r="F11" s="37"/>
    </row>
    <row r="12" spans="1:6" ht="27.75" customHeight="1">
      <c r="A12" s="55" t="s">
        <v>562</v>
      </c>
      <c r="B12" s="56">
        <f>'分项完成'!C31</f>
        <v>53850.600000000006</v>
      </c>
      <c r="C12" s="56">
        <v>55921.4</v>
      </c>
      <c r="D12" s="56">
        <f>B12/C12*100-100</f>
        <v>-3.703054644554669</v>
      </c>
      <c r="E12" s="56">
        <f>B12/B5*100</f>
        <v>12.332163641980555</v>
      </c>
      <c r="F12" s="37"/>
    </row>
    <row r="13" spans="1:6" ht="27.75" customHeight="1">
      <c r="A13" s="55" t="s">
        <v>563</v>
      </c>
      <c r="B13" s="57"/>
      <c r="C13" s="58"/>
      <c r="D13" s="56"/>
      <c r="E13" s="57"/>
      <c r="F13" s="37"/>
    </row>
    <row r="14" spans="1:6" ht="27.75" customHeight="1">
      <c r="A14" s="55" t="s">
        <v>564</v>
      </c>
      <c r="B14" s="56">
        <f>'乡镇场'!C6</f>
        <v>231506.80000000002</v>
      </c>
      <c r="C14" s="56">
        <v>206449.9</v>
      </c>
      <c r="D14" s="56">
        <f>B14/C14*100-100</f>
        <v>12.13703663697585</v>
      </c>
      <c r="E14" s="56">
        <f>B14/B5*100</f>
        <v>53.01667468572799</v>
      </c>
      <c r="F14" s="37"/>
    </row>
    <row r="15" spans="1:6" ht="27.75" customHeight="1">
      <c r="A15" s="55" t="s">
        <v>565</v>
      </c>
      <c r="B15" s="56">
        <f>'乡镇场'!C7</f>
        <v>205161.13275980056</v>
      </c>
      <c r="C15" s="56">
        <v>185527.323437132</v>
      </c>
      <c r="D15" s="56">
        <f>B15/C15*100-100</f>
        <v>10.582704994028376</v>
      </c>
      <c r="E15" s="56">
        <f>B15/B5*100</f>
        <v>46.983332816495235</v>
      </c>
      <c r="F15" s="37"/>
    </row>
    <row r="16" spans="1:6" ht="27.75" customHeight="1">
      <c r="A16" s="55" t="s">
        <v>566</v>
      </c>
      <c r="B16" s="57"/>
      <c r="C16" s="58"/>
      <c r="D16" s="56"/>
      <c r="E16" s="57"/>
      <c r="F16" s="37"/>
    </row>
    <row r="17" spans="1:6" ht="27.75" customHeight="1">
      <c r="A17" s="55" t="s">
        <v>567</v>
      </c>
      <c r="B17" s="56">
        <f>B5-B18</f>
        <v>385533.89999999997</v>
      </c>
      <c r="C17" s="56">
        <v>314159.26</v>
      </c>
      <c r="D17" s="56">
        <f>B17/C17*100-100</f>
        <v>22.719253922357723</v>
      </c>
      <c r="E17" s="56">
        <f>B17/B5*100</f>
        <v>88.28995673829013</v>
      </c>
      <c r="F17" s="37"/>
    </row>
    <row r="18" spans="1:6" ht="27.75" customHeight="1">
      <c r="A18" s="55" t="s">
        <v>568</v>
      </c>
      <c r="B18" s="56">
        <f>'分项完成'!C23</f>
        <v>51133.99999999999</v>
      </c>
      <c r="C18" s="56">
        <v>77817.9</v>
      </c>
      <c r="D18" s="56">
        <f>B18/C18*100-100</f>
        <v>-34.290182592950984</v>
      </c>
      <c r="E18" s="56">
        <f>B18/B5*100</f>
        <v>11.71004326170987</v>
      </c>
      <c r="F18" s="37"/>
    </row>
    <row r="19" spans="1:6" ht="13.5">
      <c r="A19" s="37"/>
      <c r="B19" s="37"/>
      <c r="C19" s="37"/>
      <c r="D19" s="37"/>
      <c r="E19" s="37"/>
      <c r="F19" s="37"/>
    </row>
  </sheetData>
  <sheetProtection/>
  <mergeCells count="3">
    <mergeCell ref="A1:E1"/>
    <mergeCell ref="B3:E3"/>
    <mergeCell ref="A3:A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="70" zoomScaleNormal="70" zoomScaleSheetLayoutView="100" workbookViewId="0" topLeftCell="A1">
      <selection activeCell="K17" sqref="K17"/>
    </sheetView>
  </sheetViews>
  <sheetFormatPr defaultColWidth="9.00390625" defaultRowHeight="14.25"/>
  <cols>
    <col min="1" max="1" width="14.75390625" style="0" customWidth="1"/>
    <col min="2" max="5" width="12.875" style="0" customWidth="1"/>
    <col min="7" max="7" width="9.75390625" style="0" customWidth="1"/>
    <col min="8" max="9" width="12.625" style="0" bestFit="1" customWidth="1"/>
  </cols>
  <sheetData>
    <row r="1" spans="1:6" ht="33.75" customHeight="1">
      <c r="A1" s="36" t="s">
        <v>569</v>
      </c>
      <c r="B1" s="36"/>
      <c r="C1" s="36"/>
      <c r="D1" s="36"/>
      <c r="E1" s="36"/>
      <c r="F1" s="37"/>
    </row>
    <row r="2" spans="1:6" ht="33.75" customHeight="1">
      <c r="A2" s="38" t="s">
        <v>23</v>
      </c>
      <c r="B2" s="39"/>
      <c r="C2" s="40"/>
      <c r="D2" s="39" t="s">
        <v>570</v>
      </c>
      <c r="E2" s="40"/>
      <c r="F2" s="37"/>
    </row>
    <row r="3" spans="1:6" ht="33.75" customHeight="1">
      <c r="A3" s="41" t="s">
        <v>571</v>
      </c>
      <c r="B3" s="42" t="s">
        <v>572</v>
      </c>
      <c r="C3" s="43" t="s">
        <v>27</v>
      </c>
      <c r="D3" s="43" t="s">
        <v>28</v>
      </c>
      <c r="E3" s="43" t="s">
        <v>221</v>
      </c>
      <c r="F3" s="37"/>
    </row>
    <row r="4" spans="1:7" ht="33.75" customHeight="1">
      <c r="A4" s="44" t="s">
        <v>573</v>
      </c>
      <c r="B4" s="45">
        <f>SUM(B5+B9+B13)</f>
        <v>25486.60000000002</v>
      </c>
      <c r="C4" s="45">
        <f>SUM(C5+C9+C13)</f>
        <v>341652.70000000007</v>
      </c>
      <c r="D4" s="45">
        <f>SUM(D5+D9+D13)</f>
        <v>260635.59999999998</v>
      </c>
      <c r="E4" s="45">
        <f>C4/D4*100-100</f>
        <v>31.08443359234124</v>
      </c>
      <c r="F4" s="37"/>
      <c r="G4">
        <v>283762</v>
      </c>
    </row>
    <row r="5" spans="1:7" ht="33.75" customHeight="1">
      <c r="A5" s="44" t="s">
        <v>574</v>
      </c>
      <c r="B5" s="45">
        <f>SUM(B6:B8)</f>
        <v>20340.60000000002</v>
      </c>
      <c r="C5" s="45">
        <f>SUM(C6:C8)</f>
        <v>287934.4</v>
      </c>
      <c r="D5" s="45">
        <f>SUM(D6:D8)</f>
        <v>211717.9</v>
      </c>
      <c r="E5" s="45">
        <f>C5/D5*100-100</f>
        <v>35.99908179705167</v>
      </c>
      <c r="F5" s="37"/>
      <c r="G5" s="25">
        <f>C5/G4</f>
        <v>1.0147038715543308</v>
      </c>
    </row>
    <row r="6" spans="1:6" ht="33.75" customHeight="1">
      <c r="A6" s="44" t="s">
        <v>575</v>
      </c>
      <c r="B6" s="45">
        <f>'分项完成'!B8</f>
        <v>7119.100000000006</v>
      </c>
      <c r="C6" s="45">
        <f>'分项完成'!C8</f>
        <v>96707</v>
      </c>
      <c r="D6" s="45">
        <f>'分项完成'!D8</f>
        <v>55935.2</v>
      </c>
      <c r="E6" s="45">
        <f>C6/D6*100-100</f>
        <v>72.89113116606362</v>
      </c>
      <c r="F6" s="37"/>
    </row>
    <row r="7" spans="1:8" ht="33.75" customHeight="1">
      <c r="A7" s="44" t="s">
        <v>576</v>
      </c>
      <c r="B7" s="45">
        <f>'分项完成'!B32</f>
        <v>3051.199999999997</v>
      </c>
      <c r="C7" s="45">
        <f>'分项完成'!C32</f>
        <v>47260.2</v>
      </c>
      <c r="D7" s="45">
        <f>'分项完成'!D32</f>
        <v>49923.7</v>
      </c>
      <c r="E7" s="45">
        <f>C7/D7*100-100</f>
        <v>-5.335141425815792</v>
      </c>
      <c r="F7" s="46"/>
      <c r="H7" s="47"/>
    </row>
    <row r="8" spans="1:8" ht="33.75" customHeight="1">
      <c r="A8" s="44" t="s">
        <v>577</v>
      </c>
      <c r="B8" s="45">
        <f>'分项完成'!B38</f>
        <v>10170.300000000017</v>
      </c>
      <c r="C8" s="45">
        <f>'分项完成'!C38</f>
        <v>143967.2</v>
      </c>
      <c r="D8" s="45">
        <f>'分项完成'!D38</f>
        <v>105859</v>
      </c>
      <c r="E8" s="45">
        <f>C8/D8*100-100</f>
        <v>35.99901756109543</v>
      </c>
      <c r="F8" s="37"/>
      <c r="G8" s="47"/>
      <c r="H8">
        <f>C5+C9+C13</f>
        <v>341652.70000000007</v>
      </c>
    </row>
    <row r="9" spans="1:6" ht="33.75" customHeight="1">
      <c r="A9" s="44" t="s">
        <v>578</v>
      </c>
      <c r="B9" s="45">
        <f>SUM(B10:B12)</f>
        <v>4387.399999999998</v>
      </c>
      <c r="C9" s="45">
        <f>SUM(C10:C12)</f>
        <v>43318.899999999994</v>
      </c>
      <c r="D9" s="45">
        <f>SUM(D10:D12)</f>
        <v>40671.7</v>
      </c>
      <c r="E9" s="45">
        <f aca="true" t="shared" si="0" ref="E9:E16">C9/D9*100-100</f>
        <v>6.508702611398093</v>
      </c>
      <c r="F9" s="37"/>
    </row>
    <row r="10" spans="1:6" ht="33.75" customHeight="1">
      <c r="A10" s="44" t="s">
        <v>579</v>
      </c>
      <c r="B10" s="45">
        <f>'分项完成'!B9</f>
        <v>1228.5</v>
      </c>
      <c r="C10" s="45">
        <f>'分项完成'!C9</f>
        <v>12129.3</v>
      </c>
      <c r="D10" s="45">
        <f>'分项完成'!D9</f>
        <v>11388.1</v>
      </c>
      <c r="E10" s="45">
        <f t="shared" si="0"/>
        <v>6.508548397010912</v>
      </c>
      <c r="F10" s="37"/>
    </row>
    <row r="11" spans="1:6" ht="33.75" customHeight="1">
      <c r="A11" s="44" t="s">
        <v>580</v>
      </c>
      <c r="B11" s="45">
        <f>'分项完成'!B33</f>
        <v>526.5</v>
      </c>
      <c r="C11" s="45">
        <f>'分项完成'!C33</f>
        <v>5198.3</v>
      </c>
      <c r="D11" s="45">
        <f>'分项完成'!D33</f>
        <v>4880.6</v>
      </c>
      <c r="E11" s="45">
        <f t="shared" si="0"/>
        <v>6.5094455599721215</v>
      </c>
      <c r="F11" s="37"/>
    </row>
    <row r="12" spans="1:6" ht="33.75" customHeight="1">
      <c r="A12" s="44" t="s">
        <v>581</v>
      </c>
      <c r="B12" s="45">
        <f>'分项完成'!B40</f>
        <v>2632.399999999998</v>
      </c>
      <c r="C12" s="45">
        <f>'分项完成'!C40</f>
        <v>25991.3</v>
      </c>
      <c r="D12" s="45">
        <f>'分项完成'!D40</f>
        <v>24403</v>
      </c>
      <c r="E12" s="45">
        <f t="shared" si="0"/>
        <v>6.508625988607946</v>
      </c>
      <c r="F12" s="37"/>
    </row>
    <row r="13" spans="1:8" ht="33.75" customHeight="1">
      <c r="A13" s="44" t="s">
        <v>582</v>
      </c>
      <c r="B13" s="45">
        <f>SUM(B14:B16)</f>
        <v>758.6000000000008</v>
      </c>
      <c r="C13" s="45">
        <f>SUM(C14:C16)</f>
        <v>10399.400000000001</v>
      </c>
      <c r="D13" s="45">
        <f>SUM(D14:D16)</f>
        <v>8246</v>
      </c>
      <c r="E13" s="45">
        <f t="shared" si="0"/>
        <v>26.11447974775652</v>
      </c>
      <c r="F13" s="37"/>
      <c r="G13">
        <f>C13+C9</f>
        <v>53718.299999999996</v>
      </c>
      <c r="H13">
        <f>D13+D9</f>
        <v>48917.7</v>
      </c>
    </row>
    <row r="14" spans="1:6" ht="33.75" customHeight="1">
      <c r="A14" s="44" t="s">
        <v>579</v>
      </c>
      <c r="B14" s="45">
        <f>'分项完成'!B10</f>
        <v>212.5</v>
      </c>
      <c r="C14" s="45">
        <f>'分项完成'!C10</f>
        <v>2911.9</v>
      </c>
      <c r="D14" s="45">
        <f>'分项完成'!D10</f>
        <v>2309</v>
      </c>
      <c r="E14" s="45">
        <f t="shared" si="0"/>
        <v>26.110870506712857</v>
      </c>
      <c r="F14" s="37"/>
    </row>
    <row r="15" spans="1:10" ht="33.75" customHeight="1">
      <c r="A15" s="44" t="s">
        <v>580</v>
      </c>
      <c r="B15" s="45">
        <f>'分项完成'!B34</f>
        <v>90.90000000000009</v>
      </c>
      <c r="C15" s="45">
        <f>'分项完成'!C34</f>
        <v>1247.9</v>
      </c>
      <c r="D15" s="45">
        <f>'分项完成'!D34</f>
        <v>989.5</v>
      </c>
      <c r="E15" s="45">
        <f t="shared" si="0"/>
        <v>26.114199090449745</v>
      </c>
      <c r="F15" s="37"/>
      <c r="H15" s="25"/>
      <c r="J15" s="25"/>
    </row>
    <row r="16" spans="1:6" ht="33.75" customHeight="1">
      <c r="A16" s="44" t="s">
        <v>581</v>
      </c>
      <c r="B16" s="45">
        <f>'分项完成'!B41</f>
        <v>455.2000000000007</v>
      </c>
      <c r="C16" s="45">
        <f>'分项完成'!C41</f>
        <v>6239.6</v>
      </c>
      <c r="D16" s="45">
        <f>'分项完成'!D41</f>
        <v>4947.5</v>
      </c>
      <c r="E16" s="45">
        <f t="shared" si="0"/>
        <v>26.116220313289546</v>
      </c>
      <c r="F16" s="37"/>
    </row>
    <row r="17" spans="1:6" ht="13.5">
      <c r="A17" s="37"/>
      <c r="B17" s="37"/>
      <c r="C17" s="37"/>
      <c r="D17" s="37"/>
      <c r="E17" s="37"/>
      <c r="F17" s="37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zoomScale="70" zoomScaleNormal="70" zoomScaleSheetLayoutView="100" workbookViewId="0" topLeftCell="A1">
      <selection activeCell="N11" sqref="N11:O11"/>
    </sheetView>
  </sheetViews>
  <sheetFormatPr defaultColWidth="9.00390625" defaultRowHeight="14.25"/>
  <cols>
    <col min="2" max="2" width="8.75390625" style="0" customWidth="1"/>
    <col min="3" max="3" width="9.75390625" style="0" bestFit="1" customWidth="1"/>
    <col min="4" max="4" width="7.875" style="0" customWidth="1"/>
    <col min="5" max="5" width="10.625" style="0" customWidth="1"/>
    <col min="6" max="6" width="11.125" style="0" customWidth="1"/>
    <col min="7" max="7" width="7.375" style="0" customWidth="1"/>
    <col min="8" max="8" width="9.375" style="5" customWidth="1"/>
    <col min="9" max="9" width="10.125" style="6" customWidth="1"/>
    <col min="10" max="10" width="8.875" style="7" customWidth="1"/>
    <col min="11" max="11" width="8.375" style="7" customWidth="1"/>
    <col min="12" max="12" width="9.00390625" style="7" customWidth="1"/>
    <col min="13" max="13" width="9.50390625" style="7" customWidth="1"/>
    <col min="15" max="15" width="12.625" style="0" bestFit="1" customWidth="1"/>
  </cols>
  <sheetData>
    <row r="1" spans="1:13" ht="36.75" customHeight="1">
      <c r="A1" s="8" t="s">
        <v>583</v>
      </c>
      <c r="B1" s="8"/>
      <c r="C1" s="8"/>
      <c r="D1" s="8"/>
      <c r="E1" s="8"/>
      <c r="F1" s="8"/>
      <c r="G1" s="8"/>
      <c r="H1" s="8"/>
      <c r="I1" s="8"/>
      <c r="J1" s="8"/>
      <c r="K1" s="27"/>
      <c r="L1" s="27"/>
      <c r="M1" s="8"/>
    </row>
    <row r="2" spans="1:13" ht="13.5" customHeight="1">
      <c r="A2" s="9" t="s">
        <v>23</v>
      </c>
      <c r="B2" s="9"/>
      <c r="C2" s="9"/>
      <c r="D2" s="9"/>
      <c r="E2" s="10" t="s">
        <v>584</v>
      </c>
      <c r="F2" s="11"/>
      <c r="G2" s="11"/>
      <c r="H2" s="11"/>
      <c r="I2" s="11"/>
      <c r="J2" s="11"/>
      <c r="K2" s="28"/>
      <c r="L2" s="28"/>
      <c r="M2" s="11"/>
    </row>
    <row r="3" spans="1:13" ht="24" customHeight="1">
      <c r="A3" s="12" t="s">
        <v>585</v>
      </c>
      <c r="B3" s="13" t="s">
        <v>586</v>
      </c>
      <c r="C3" s="13"/>
      <c r="D3" s="13"/>
      <c r="E3" s="14" t="s">
        <v>587</v>
      </c>
      <c r="F3" s="15"/>
      <c r="G3" s="16"/>
      <c r="H3" s="17" t="s">
        <v>588</v>
      </c>
      <c r="I3" s="17"/>
      <c r="J3" s="29"/>
      <c r="K3" s="29" t="s">
        <v>589</v>
      </c>
      <c r="L3" s="29"/>
      <c r="M3" s="29"/>
    </row>
    <row r="4" spans="1:13" ht="30.75" customHeight="1">
      <c r="A4" s="12"/>
      <c r="B4" s="18" t="s">
        <v>27</v>
      </c>
      <c r="C4" s="18" t="s">
        <v>28</v>
      </c>
      <c r="D4" s="18" t="s">
        <v>590</v>
      </c>
      <c r="E4" s="18" t="s">
        <v>27</v>
      </c>
      <c r="F4" s="18" t="s">
        <v>28</v>
      </c>
      <c r="G4" s="18" t="s">
        <v>590</v>
      </c>
      <c r="H4" s="19" t="s">
        <v>27</v>
      </c>
      <c r="I4" s="19" t="s">
        <v>28</v>
      </c>
      <c r="J4" s="30" t="s">
        <v>590</v>
      </c>
      <c r="K4" s="30" t="s">
        <v>27</v>
      </c>
      <c r="L4" s="30" t="s">
        <v>28</v>
      </c>
      <c r="M4" s="29" t="s">
        <v>591</v>
      </c>
    </row>
    <row r="5" spans="1:13" ht="34.5" customHeight="1">
      <c r="A5" s="20" t="s">
        <v>592</v>
      </c>
      <c r="B5" s="21">
        <f>SUM(B6:B16)</f>
        <v>2593847</v>
      </c>
      <c r="C5" s="21">
        <f aca="true" t="shared" si="0" ref="C5:L5">SUM(C6:C16)</f>
        <v>2512676</v>
      </c>
      <c r="D5" s="22">
        <f>(B5/C5-1)*100</f>
        <v>3.2304602742255772</v>
      </c>
      <c r="E5" s="21">
        <f t="shared" si="0"/>
        <v>1694291</v>
      </c>
      <c r="F5" s="21">
        <f t="shared" si="0"/>
        <v>1473485</v>
      </c>
      <c r="G5" s="22">
        <f>(E5/F5-1)*100</f>
        <v>14.98528997580566</v>
      </c>
      <c r="H5" s="21">
        <f t="shared" si="0"/>
        <v>899556</v>
      </c>
      <c r="I5" s="21">
        <f t="shared" si="0"/>
        <v>1039191</v>
      </c>
      <c r="J5" s="22">
        <f>(H5/I5-1)*100</f>
        <v>-13.436894661327903</v>
      </c>
      <c r="K5" s="31">
        <f>E5/B5*100</f>
        <v>65.31961985421654</v>
      </c>
      <c r="L5" s="32">
        <f>F5/C5*100</f>
        <v>58.642061292422895</v>
      </c>
      <c r="M5" s="31">
        <f>K5-L5</f>
        <v>6.677558561793646</v>
      </c>
    </row>
    <row r="6" spans="1:13" ht="34.5" customHeight="1">
      <c r="A6" s="12" t="s">
        <v>593</v>
      </c>
      <c r="B6" s="23">
        <v>411561</v>
      </c>
      <c r="C6" s="23">
        <v>380266</v>
      </c>
      <c r="D6" s="22">
        <f aca="true" t="shared" si="1" ref="D6:D16">(B6/C6-1)*100</f>
        <v>8.22976547995351</v>
      </c>
      <c r="E6" s="24">
        <v>214935</v>
      </c>
      <c r="F6" s="24">
        <v>158209</v>
      </c>
      <c r="G6" s="22">
        <f aca="true" t="shared" si="2" ref="G6:G16">(E6/F6-1)*100</f>
        <v>35.85510305987649</v>
      </c>
      <c r="H6" s="24">
        <v>196626</v>
      </c>
      <c r="I6" s="24">
        <v>222057</v>
      </c>
      <c r="J6" s="22">
        <f aca="true" t="shared" si="3" ref="J6:J16">(H6/I6-1)*100</f>
        <v>-11.452464907658843</v>
      </c>
      <c r="K6" s="33">
        <f>E6/B6*100</f>
        <v>52.224336125143054</v>
      </c>
      <c r="L6" s="33">
        <f>F6/C6*100</f>
        <v>41.604823991626915</v>
      </c>
      <c r="M6" s="31">
        <f>K6-L6</f>
        <v>10.619512133516139</v>
      </c>
    </row>
    <row r="7" spans="1:13" ht="34.5" customHeight="1">
      <c r="A7" s="12" t="s">
        <v>594</v>
      </c>
      <c r="B7" s="23">
        <v>257406</v>
      </c>
      <c r="C7" s="23">
        <v>249556</v>
      </c>
      <c r="D7" s="22">
        <f t="shared" si="1"/>
        <v>3.1455865617336487</v>
      </c>
      <c r="E7" s="24">
        <v>174293</v>
      </c>
      <c r="F7" s="24">
        <v>155342</v>
      </c>
      <c r="G7" s="22">
        <f t="shared" si="2"/>
        <v>12.199533931583218</v>
      </c>
      <c r="H7" s="24">
        <v>83113</v>
      </c>
      <c r="I7" s="24">
        <v>94214</v>
      </c>
      <c r="J7" s="22">
        <f t="shared" si="3"/>
        <v>-11.782749909779866</v>
      </c>
      <c r="K7" s="33">
        <f>E7/B7*100</f>
        <v>67.71131986045391</v>
      </c>
      <c r="L7" s="33">
        <f>F7/C7*100</f>
        <v>62.247351295901524</v>
      </c>
      <c r="M7" s="31">
        <f aca="true" t="shared" si="4" ref="M7:M16">K7-L7</f>
        <v>5.463968564552388</v>
      </c>
    </row>
    <row r="8" spans="1:13" ht="34.5" customHeight="1">
      <c r="A8" s="12" t="s">
        <v>595</v>
      </c>
      <c r="B8" s="23">
        <v>159009</v>
      </c>
      <c r="C8" s="23">
        <v>151367</v>
      </c>
      <c r="D8" s="22">
        <f t="shared" si="1"/>
        <v>5.048656576400412</v>
      </c>
      <c r="E8" s="24">
        <v>115588</v>
      </c>
      <c r="F8" s="24">
        <v>96395</v>
      </c>
      <c r="G8" s="22">
        <f t="shared" si="2"/>
        <v>19.910783754344095</v>
      </c>
      <c r="H8" s="24">
        <v>43421</v>
      </c>
      <c r="I8" s="24">
        <v>54972</v>
      </c>
      <c r="J8" s="22">
        <f t="shared" si="3"/>
        <v>-21.012515462417237</v>
      </c>
      <c r="K8" s="33">
        <f>E8/B8*100</f>
        <v>72.69274066247823</v>
      </c>
      <c r="L8" s="33">
        <f aca="true" t="shared" si="5" ref="L7:L16">F8/C8*100</f>
        <v>63.68296920729088</v>
      </c>
      <c r="M8" s="31">
        <f t="shared" si="4"/>
        <v>9.009771455187348</v>
      </c>
    </row>
    <row r="9" spans="1:13" ht="34.5" customHeight="1">
      <c r="A9" s="12" t="s">
        <v>596</v>
      </c>
      <c r="B9" s="23">
        <v>177010</v>
      </c>
      <c r="C9" s="23">
        <v>155381</v>
      </c>
      <c r="D9" s="22">
        <f t="shared" si="1"/>
        <v>13.919977346007562</v>
      </c>
      <c r="E9" s="24">
        <v>130896</v>
      </c>
      <c r="F9" s="24">
        <v>101939</v>
      </c>
      <c r="G9" s="22">
        <f t="shared" si="2"/>
        <v>28.406203710061906</v>
      </c>
      <c r="H9" s="24">
        <v>46114</v>
      </c>
      <c r="I9" s="24">
        <v>53442</v>
      </c>
      <c r="J9" s="22">
        <f t="shared" si="3"/>
        <v>-13.712061674338539</v>
      </c>
      <c r="K9" s="33">
        <f aca="true" t="shared" si="6" ref="K8:K16">E9/B9*100</f>
        <v>73.94836449918084</v>
      </c>
      <c r="L9" s="33">
        <f t="shared" si="5"/>
        <v>65.60583340305442</v>
      </c>
      <c r="M9" s="31">
        <f t="shared" si="4"/>
        <v>8.342531096126422</v>
      </c>
    </row>
    <row r="10" spans="1:13" ht="34.5" customHeight="1">
      <c r="A10" s="12" t="s">
        <v>597</v>
      </c>
      <c r="B10" s="23">
        <v>197432</v>
      </c>
      <c r="C10" s="23">
        <v>190282</v>
      </c>
      <c r="D10" s="22">
        <f t="shared" si="1"/>
        <v>3.75758085368032</v>
      </c>
      <c r="E10" s="24">
        <v>146298</v>
      </c>
      <c r="F10" s="24">
        <v>112464</v>
      </c>
      <c r="G10" s="22">
        <f t="shared" si="2"/>
        <v>30.084293640631678</v>
      </c>
      <c r="H10" s="24">
        <v>51134</v>
      </c>
      <c r="I10" s="24">
        <v>77818</v>
      </c>
      <c r="J10" s="22">
        <f t="shared" si="3"/>
        <v>-34.29026703333419</v>
      </c>
      <c r="K10" s="33">
        <f t="shared" si="6"/>
        <v>74.10044977511244</v>
      </c>
      <c r="L10" s="33">
        <f t="shared" si="5"/>
        <v>59.103856381581025</v>
      </c>
      <c r="M10" s="31">
        <f t="shared" si="4"/>
        <v>14.996593393531413</v>
      </c>
    </row>
    <row r="11" spans="1:13" ht="34.5" customHeight="1">
      <c r="A11" s="12" t="s">
        <v>598</v>
      </c>
      <c r="B11" s="23">
        <v>206901</v>
      </c>
      <c r="C11" s="23">
        <v>154568</v>
      </c>
      <c r="D11" s="22">
        <f t="shared" si="1"/>
        <v>33.85759018684333</v>
      </c>
      <c r="E11" s="24">
        <v>171751</v>
      </c>
      <c r="F11" s="24">
        <v>101449</v>
      </c>
      <c r="G11" s="22">
        <f t="shared" si="2"/>
        <v>69.29787380851462</v>
      </c>
      <c r="H11" s="24">
        <v>35150</v>
      </c>
      <c r="I11" s="24">
        <v>53119</v>
      </c>
      <c r="J11" s="22">
        <f t="shared" si="3"/>
        <v>-33.827820553850785</v>
      </c>
      <c r="K11" s="33">
        <f t="shared" si="6"/>
        <v>83.0111985925636</v>
      </c>
      <c r="L11" s="33">
        <f t="shared" si="5"/>
        <v>65.63389576108897</v>
      </c>
      <c r="M11" s="31">
        <f t="shared" si="4"/>
        <v>17.377302831474637</v>
      </c>
    </row>
    <row r="12" spans="1:13" ht="34.5" customHeight="1">
      <c r="A12" s="12" t="s">
        <v>599</v>
      </c>
      <c r="B12" s="23">
        <v>71185</v>
      </c>
      <c r="C12" s="23">
        <v>70876</v>
      </c>
      <c r="D12" s="22">
        <f t="shared" si="1"/>
        <v>0.43597268468875683</v>
      </c>
      <c r="E12" s="24">
        <v>41136</v>
      </c>
      <c r="F12" s="24">
        <v>37015</v>
      </c>
      <c r="G12" s="22">
        <f t="shared" si="2"/>
        <v>11.133324327975135</v>
      </c>
      <c r="H12" s="24">
        <v>30049</v>
      </c>
      <c r="I12" s="24">
        <v>33861</v>
      </c>
      <c r="J12" s="22">
        <f t="shared" si="3"/>
        <v>-11.257789197011315</v>
      </c>
      <c r="K12" s="33">
        <f t="shared" si="6"/>
        <v>57.78745522230807</v>
      </c>
      <c r="L12" s="33">
        <f t="shared" si="5"/>
        <v>52.22501269823353</v>
      </c>
      <c r="M12" s="31">
        <f t="shared" si="4"/>
        <v>5.562442524074541</v>
      </c>
    </row>
    <row r="13" spans="1:13" ht="34.5" customHeight="1">
      <c r="A13" s="12" t="s">
        <v>600</v>
      </c>
      <c r="B13" s="23">
        <v>65247</v>
      </c>
      <c r="C13" s="23">
        <v>55504</v>
      </c>
      <c r="D13" s="22">
        <f t="shared" si="1"/>
        <v>17.553689824156816</v>
      </c>
      <c r="E13" s="24">
        <v>37632</v>
      </c>
      <c r="F13" s="24">
        <v>29743</v>
      </c>
      <c r="G13" s="22">
        <f t="shared" si="2"/>
        <v>26.523887973640846</v>
      </c>
      <c r="H13" s="24">
        <v>27615</v>
      </c>
      <c r="I13" s="24">
        <v>25761</v>
      </c>
      <c r="J13" s="22">
        <f t="shared" si="3"/>
        <v>7.19692558518692</v>
      </c>
      <c r="K13" s="33">
        <f t="shared" si="6"/>
        <v>57.676214998390726</v>
      </c>
      <c r="L13" s="33">
        <f t="shared" si="5"/>
        <v>53.58712885557798</v>
      </c>
      <c r="M13" s="31">
        <f t="shared" si="4"/>
        <v>4.0890861428127465</v>
      </c>
    </row>
    <row r="14" spans="1:13" ht="34.5" customHeight="1">
      <c r="A14" s="12" t="s">
        <v>601</v>
      </c>
      <c r="B14" s="23">
        <v>443468</v>
      </c>
      <c r="C14" s="23">
        <v>455340</v>
      </c>
      <c r="D14" s="22">
        <f t="shared" si="1"/>
        <v>-2.6072824702420117</v>
      </c>
      <c r="E14" s="24">
        <v>275365</v>
      </c>
      <c r="F14" s="24">
        <v>283081</v>
      </c>
      <c r="G14" s="22">
        <f t="shared" si="2"/>
        <v>-2.7257216132484996</v>
      </c>
      <c r="H14" s="24">
        <v>168103</v>
      </c>
      <c r="I14" s="24">
        <v>172259</v>
      </c>
      <c r="J14" s="22">
        <f t="shared" si="3"/>
        <v>-2.4126460736449196</v>
      </c>
      <c r="K14" s="33">
        <f t="shared" si="6"/>
        <v>62.09354451730452</v>
      </c>
      <c r="L14" s="33">
        <f t="shared" si="5"/>
        <v>62.16914832872139</v>
      </c>
      <c r="M14" s="31">
        <f t="shared" si="4"/>
        <v>-0.0756038114168689</v>
      </c>
    </row>
    <row r="15" spans="1:13" ht="34.5" customHeight="1">
      <c r="A15" s="12" t="s">
        <v>602</v>
      </c>
      <c r="B15" s="23">
        <v>335145</v>
      </c>
      <c r="C15" s="23">
        <v>343548</v>
      </c>
      <c r="D15" s="22">
        <f t="shared" si="1"/>
        <v>-2.4459464179677926</v>
      </c>
      <c r="E15" s="24">
        <v>206136</v>
      </c>
      <c r="F15" s="24">
        <v>215425</v>
      </c>
      <c r="G15" s="22">
        <f t="shared" si="2"/>
        <v>-4.311941510966699</v>
      </c>
      <c r="H15" s="24">
        <v>129009</v>
      </c>
      <c r="I15" s="24">
        <v>128123</v>
      </c>
      <c r="J15" s="22">
        <f t="shared" si="3"/>
        <v>0.691522989627158</v>
      </c>
      <c r="K15" s="33">
        <f t="shared" si="6"/>
        <v>61.506512106700086</v>
      </c>
      <c r="L15" s="33">
        <f t="shared" si="5"/>
        <v>62.705939199180314</v>
      </c>
      <c r="M15" s="31">
        <f t="shared" si="4"/>
        <v>-1.199427092480228</v>
      </c>
    </row>
    <row r="16" spans="1:13" ht="34.5" customHeight="1">
      <c r="A16" s="12" t="s">
        <v>603</v>
      </c>
      <c r="B16" s="23">
        <v>269483</v>
      </c>
      <c r="C16" s="23">
        <v>305988</v>
      </c>
      <c r="D16" s="22">
        <f t="shared" si="1"/>
        <v>-11.930206413323397</v>
      </c>
      <c r="E16" s="24">
        <v>180261</v>
      </c>
      <c r="F16" s="24">
        <v>182423</v>
      </c>
      <c r="G16" s="22">
        <f t="shared" si="2"/>
        <v>-1.1851575733323072</v>
      </c>
      <c r="H16" s="24">
        <v>89222</v>
      </c>
      <c r="I16" s="24">
        <v>123565</v>
      </c>
      <c r="J16" s="22">
        <f t="shared" si="3"/>
        <v>-27.793469024400107</v>
      </c>
      <c r="K16" s="33">
        <f t="shared" si="6"/>
        <v>66.89141801152577</v>
      </c>
      <c r="L16" s="33">
        <f t="shared" si="5"/>
        <v>59.617697426042845</v>
      </c>
      <c r="M16" s="31">
        <f t="shared" si="4"/>
        <v>7.273720585482927</v>
      </c>
    </row>
    <row r="18" ht="13.5">
      <c r="O18" s="25"/>
    </row>
    <row r="19" spans="3:8" ht="13.5">
      <c r="C19" s="25"/>
      <c r="E19" s="25"/>
      <c r="H19" s="26"/>
    </row>
    <row r="20" spans="3:13" ht="13.5">
      <c r="C20" s="25"/>
      <c r="D20" s="25"/>
      <c r="E20" s="25"/>
      <c r="G20" s="25"/>
      <c r="H20" s="26"/>
      <c r="J20" s="34"/>
      <c r="M20" s="34"/>
    </row>
    <row r="21" spans="4:14" ht="13.5">
      <c r="D21" s="25"/>
      <c r="J21" s="34"/>
      <c r="M21" s="34"/>
      <c r="N21" s="35"/>
    </row>
  </sheetData>
  <sheetProtection/>
  <mergeCells count="8">
    <mergeCell ref="A1:M1"/>
    <mergeCell ref="A2:D2"/>
    <mergeCell ref="E2:M2"/>
    <mergeCell ref="B3:D3"/>
    <mergeCell ref="E3:G3"/>
    <mergeCell ref="H3:J3"/>
    <mergeCell ref="K3:M3"/>
    <mergeCell ref="A3:A4"/>
  </mergeCells>
  <printOptions/>
  <pageMargins left="1.10236220472441" right="0.708661417322835" top="0.39305555555555605" bottom="0.314583333333333" header="0.31496062992126" footer="0.31496062992126"/>
  <pageSetup fitToHeight="1" fitToWidth="1" orientation="landscape" paperSize="9" scale="98"/>
</worksheet>
</file>

<file path=xl/worksheets/sheet29.xml><?xml version="1.0" encoding="utf-8"?>
<worksheet xmlns="http://schemas.openxmlformats.org/spreadsheetml/2006/main" xmlns:r="http://schemas.openxmlformats.org/officeDocument/2006/relationships">
  <dimension ref="B13:G18"/>
  <sheetViews>
    <sheetView zoomScaleSheetLayoutView="100" workbookViewId="0" topLeftCell="A7">
      <selection activeCell="L16" sqref="L16"/>
    </sheetView>
  </sheetViews>
  <sheetFormatPr defaultColWidth="9.00390625" defaultRowHeight="14.25"/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spans="2:7" ht="21" customHeight="1">
      <c r="B13" s="2"/>
      <c r="C13" s="2"/>
      <c r="D13" s="2"/>
      <c r="E13" s="2"/>
      <c r="F13" s="2"/>
      <c r="G13" s="2"/>
    </row>
    <row r="14" spans="2:7" ht="25.5" customHeight="1">
      <c r="B14" s="3" t="s">
        <v>604</v>
      </c>
      <c r="C14" s="3"/>
      <c r="D14" s="3"/>
      <c r="E14" s="3"/>
      <c r="F14" s="3"/>
      <c r="G14" s="3"/>
    </row>
    <row r="15" spans="2:7" ht="25.5" customHeight="1">
      <c r="B15" s="3" t="s">
        <v>605</v>
      </c>
      <c r="C15" s="3"/>
      <c r="D15" s="3"/>
      <c r="E15" s="3"/>
      <c r="F15" s="3"/>
      <c r="G15" s="3"/>
    </row>
    <row r="16" spans="2:7" ht="25.5" customHeight="1">
      <c r="B16" s="3" t="s">
        <v>606</v>
      </c>
      <c r="C16" s="3"/>
      <c r="D16" s="3"/>
      <c r="E16" s="3"/>
      <c r="F16" s="3"/>
      <c r="G16" s="3"/>
    </row>
    <row r="17" spans="2:7" ht="25.5" customHeight="1">
      <c r="B17" s="4" t="s">
        <v>607</v>
      </c>
      <c r="C17" s="4"/>
      <c r="D17" s="4"/>
      <c r="E17" s="4"/>
      <c r="F17" s="4"/>
      <c r="G17" s="4"/>
    </row>
    <row r="18" spans="2:7" ht="25.5" customHeight="1">
      <c r="B18" s="3"/>
      <c r="C18" s="3"/>
      <c r="D18" s="3"/>
      <c r="E18" s="3"/>
      <c r="F18" s="3" t="s">
        <v>608</v>
      </c>
      <c r="G18" s="3"/>
    </row>
  </sheetData>
  <sheetProtection/>
  <printOptions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="70" zoomScaleNormal="70" zoomScaleSheetLayoutView="100" workbookViewId="0" topLeftCell="A1">
      <selection activeCell="G19" sqref="G19"/>
    </sheetView>
  </sheetViews>
  <sheetFormatPr defaultColWidth="9.00390625" defaultRowHeight="14.25"/>
  <cols>
    <col min="1" max="1" width="17.50390625" style="0" customWidth="1"/>
    <col min="2" max="6" width="11.50390625" style="0" customWidth="1"/>
    <col min="7" max="7" width="9.50390625" style="0" customWidth="1"/>
    <col min="8" max="8" width="12.625" style="0" bestFit="1" customWidth="1"/>
    <col min="10" max="10" width="12.625" style="0" bestFit="1" customWidth="1"/>
    <col min="11" max="11" width="13.875" style="0" bestFit="1" customWidth="1"/>
    <col min="13" max="13" width="9.375" style="0" bestFit="1" customWidth="1"/>
    <col min="14" max="14" width="13.875" style="0" bestFit="1" customWidth="1"/>
    <col min="15" max="15" width="12.625" style="0" bestFit="1" customWidth="1"/>
  </cols>
  <sheetData>
    <row r="1" spans="1:7" ht="22.5">
      <c r="A1" s="36" t="s">
        <v>22</v>
      </c>
      <c r="B1" s="36"/>
      <c r="C1" s="36"/>
      <c r="D1" s="36"/>
      <c r="E1" s="36"/>
      <c r="F1" s="322"/>
      <c r="G1" s="40"/>
    </row>
    <row r="2" spans="1:7" ht="15">
      <c r="A2" s="323" t="s">
        <v>23</v>
      </c>
      <c r="B2" s="324"/>
      <c r="C2" s="324"/>
      <c r="D2" s="325" t="s">
        <v>24</v>
      </c>
      <c r="E2" s="326"/>
      <c r="F2" s="327"/>
      <c r="G2" s="40"/>
    </row>
    <row r="3" spans="1:7" ht="15">
      <c r="A3" s="328" t="s">
        <v>25</v>
      </c>
      <c r="B3" s="152" t="s">
        <v>26</v>
      </c>
      <c r="C3" s="152" t="s">
        <v>27</v>
      </c>
      <c r="D3" s="152" t="s">
        <v>28</v>
      </c>
      <c r="E3" s="152" t="s">
        <v>29</v>
      </c>
      <c r="F3" s="329" t="s">
        <v>30</v>
      </c>
      <c r="G3" s="40"/>
    </row>
    <row r="4" spans="1:7" ht="15">
      <c r="A4" s="330"/>
      <c r="B4" s="331"/>
      <c r="C4" s="331"/>
      <c r="D4" s="331"/>
      <c r="E4" s="331"/>
      <c r="F4" s="332"/>
      <c r="G4" s="40"/>
    </row>
    <row r="5" spans="1:7" ht="15">
      <c r="A5" s="333" t="s">
        <v>31</v>
      </c>
      <c r="B5" s="334">
        <f>B6+B31+B37</f>
        <v>35141.29999999995</v>
      </c>
      <c r="C5" s="334">
        <f>C6+C31+C37</f>
        <v>436667.89999999997</v>
      </c>
      <c r="D5" s="334">
        <f>D6+D31+D37</f>
        <v>391977.16000000003</v>
      </c>
      <c r="E5" s="334">
        <f aca="true" t="shared" si="0" ref="E5:E10">C5/D5*100-100</f>
        <v>11.40136328351376</v>
      </c>
      <c r="F5" s="334">
        <v>401526.6</v>
      </c>
      <c r="G5" s="40"/>
    </row>
    <row r="6" spans="1:7" ht="15">
      <c r="A6" s="335" t="s">
        <v>32</v>
      </c>
      <c r="B6" s="334">
        <f>C6-F6</f>
        <v>17035.09999999992</v>
      </c>
      <c r="C6" s="334">
        <f>C7+C23</f>
        <v>197431.99999999994</v>
      </c>
      <c r="D6" s="334">
        <f>D7+D23</f>
        <v>190282.26</v>
      </c>
      <c r="E6" s="334">
        <f t="shared" si="0"/>
        <v>3.7574390802379156</v>
      </c>
      <c r="F6" s="334">
        <v>180396.90000000002</v>
      </c>
      <c r="G6" s="40"/>
    </row>
    <row r="7" spans="1:9" ht="15">
      <c r="A7" s="336" t="s">
        <v>33</v>
      </c>
      <c r="B7" s="334">
        <f>SUM(B8:B22)</f>
        <v>13885.900000000007</v>
      </c>
      <c r="C7" s="334">
        <f>SUM(C8:C22)</f>
        <v>146297.99999999994</v>
      </c>
      <c r="D7" s="334">
        <f>SUM(D8:D22)</f>
        <v>112464.36000000002</v>
      </c>
      <c r="E7" s="334">
        <f t="shared" si="0"/>
        <v>30.0838772389759</v>
      </c>
      <c r="F7" s="334">
        <v>132412.1</v>
      </c>
      <c r="G7" s="40"/>
      <c r="I7" s="25" t="s">
        <v>34</v>
      </c>
    </row>
    <row r="8" spans="1:11" ht="15">
      <c r="A8" s="54" t="s">
        <v>35</v>
      </c>
      <c r="B8" s="334">
        <f aca="true" t="shared" si="1" ref="B8:B30">C8-F8</f>
        <v>7119.100000000006</v>
      </c>
      <c r="C8" s="214">
        <v>96707</v>
      </c>
      <c r="D8" s="214">
        <v>55935.2</v>
      </c>
      <c r="E8" s="334">
        <f t="shared" si="0"/>
        <v>72.89113116606362</v>
      </c>
      <c r="F8" s="214">
        <v>89587.9</v>
      </c>
      <c r="G8" s="40"/>
      <c r="I8">
        <f>C11+C13+C15+C16+C18+C19</f>
        <v>18886.699999999997</v>
      </c>
      <c r="J8">
        <f>D11+D13+D15+D16+D18+D19</f>
        <v>30556.5</v>
      </c>
      <c r="K8">
        <f>(I8-J8)/J8</f>
        <v>-0.38190892281511307</v>
      </c>
    </row>
    <row r="9" spans="1:7" ht="15">
      <c r="A9" s="54" t="s">
        <v>36</v>
      </c>
      <c r="B9" s="334">
        <f t="shared" si="1"/>
        <v>1228.5</v>
      </c>
      <c r="C9" s="214">
        <v>12129.3</v>
      </c>
      <c r="D9" s="214">
        <v>11388.1</v>
      </c>
      <c r="E9" s="334">
        <f t="shared" si="0"/>
        <v>6.508548397010912</v>
      </c>
      <c r="F9" s="214">
        <v>10900.8</v>
      </c>
      <c r="G9" s="40"/>
    </row>
    <row r="10" spans="1:7" ht="15">
      <c r="A10" s="54" t="s">
        <v>37</v>
      </c>
      <c r="B10" s="334">
        <f t="shared" si="1"/>
        <v>212.5</v>
      </c>
      <c r="C10" s="214">
        <v>2911.9</v>
      </c>
      <c r="D10" s="214">
        <v>2309</v>
      </c>
      <c r="E10" s="334">
        <f t="shared" si="0"/>
        <v>26.110870506712857</v>
      </c>
      <c r="F10" s="214">
        <v>2699.4</v>
      </c>
      <c r="G10" s="125"/>
    </row>
    <row r="11" spans="1:12" ht="15">
      <c r="A11" s="54" t="s">
        <v>38</v>
      </c>
      <c r="B11" s="334">
        <f t="shared" si="1"/>
        <v>261.70000000000005</v>
      </c>
      <c r="C11" s="214">
        <v>1926.7</v>
      </c>
      <c r="D11" s="214">
        <v>2724.6</v>
      </c>
      <c r="E11" s="334">
        <f aca="true" t="shared" si="2" ref="E11:E20">C11/D11*100-100</f>
        <v>-29.28503266534537</v>
      </c>
      <c r="F11" s="214">
        <v>1665</v>
      </c>
      <c r="G11" s="40"/>
      <c r="H11">
        <f>C8+C9+C10</f>
        <v>111748.2</v>
      </c>
      <c r="I11">
        <f>D8+D9+D10</f>
        <v>69632.3</v>
      </c>
      <c r="J11">
        <f>(H11/I11-1)*100</f>
        <v>60.48328146564166</v>
      </c>
      <c r="L11" s="25" t="s">
        <v>39</v>
      </c>
    </row>
    <row r="12" spans="1:14" ht="15">
      <c r="A12" s="54" t="s">
        <v>40</v>
      </c>
      <c r="B12" s="334">
        <f t="shared" si="1"/>
        <v>693.8999999999996</v>
      </c>
      <c r="C12" s="214">
        <v>9860.9</v>
      </c>
      <c r="D12" s="214">
        <v>7262</v>
      </c>
      <c r="E12" s="334">
        <f t="shared" si="2"/>
        <v>35.7876618011567</v>
      </c>
      <c r="F12" s="214">
        <v>9167</v>
      </c>
      <c r="G12" s="125"/>
      <c r="J12">
        <f>C8+C32+C38</f>
        <v>287934.4</v>
      </c>
      <c r="L12">
        <f>SUM(C11:C22)</f>
        <v>34549.8</v>
      </c>
      <c r="M12">
        <f>SUM(D11:D22)</f>
        <v>42832.060000000005</v>
      </c>
      <c r="N12">
        <f>(L12/M12-1)</f>
        <v>-0.19336590395138598</v>
      </c>
    </row>
    <row r="13" spans="1:10" ht="15">
      <c r="A13" s="54" t="s">
        <v>41</v>
      </c>
      <c r="B13" s="334">
        <f t="shared" si="1"/>
        <v>725.8999999999996</v>
      </c>
      <c r="C13" s="214">
        <v>2913.7</v>
      </c>
      <c r="D13" s="214">
        <v>2960.8</v>
      </c>
      <c r="E13" s="334">
        <f t="shared" si="2"/>
        <v>-1.5907862739800152</v>
      </c>
      <c r="F13" s="214">
        <v>2187.8</v>
      </c>
      <c r="G13" s="40"/>
      <c r="H13">
        <f>H11/C6</f>
        <v>0.5660085497791646</v>
      </c>
      <c r="J13">
        <f>C9+C40+C33</f>
        <v>43318.9</v>
      </c>
    </row>
    <row r="14" spans="1:10" ht="15">
      <c r="A14" s="54" t="s">
        <v>42</v>
      </c>
      <c r="B14" s="334">
        <f t="shared" si="1"/>
        <v>744.0999999999999</v>
      </c>
      <c r="C14" s="214">
        <v>2981.7</v>
      </c>
      <c r="D14" s="214">
        <v>1844.5</v>
      </c>
      <c r="E14" s="334">
        <f t="shared" si="2"/>
        <v>61.653564651667125</v>
      </c>
      <c r="F14" s="214">
        <v>2237.6</v>
      </c>
      <c r="G14" s="40"/>
      <c r="J14">
        <f>C10+C34+C41</f>
        <v>10399.400000000001</v>
      </c>
    </row>
    <row r="15" spans="1:10" ht="15">
      <c r="A15" s="54" t="s">
        <v>43</v>
      </c>
      <c r="B15" s="334">
        <f t="shared" si="1"/>
        <v>1323.3999999999996</v>
      </c>
      <c r="C15" s="214">
        <v>4849.4</v>
      </c>
      <c r="D15" s="214">
        <v>7896.8</v>
      </c>
      <c r="E15" s="334">
        <f t="shared" si="2"/>
        <v>-38.59031506432986</v>
      </c>
      <c r="F15" s="214">
        <v>3526</v>
      </c>
      <c r="G15" s="40"/>
      <c r="J15">
        <f>C21+C35</f>
        <v>469.3</v>
      </c>
    </row>
    <row r="16" spans="1:10" ht="15">
      <c r="A16" s="54" t="s">
        <v>44</v>
      </c>
      <c r="B16" s="334">
        <f t="shared" si="1"/>
        <v>57.40000000000009</v>
      </c>
      <c r="C16" s="214">
        <v>2070.3</v>
      </c>
      <c r="D16" s="214">
        <v>6976.5</v>
      </c>
      <c r="E16" s="334">
        <f t="shared" si="2"/>
        <v>-70.3246613631477</v>
      </c>
      <c r="F16" s="214">
        <v>2012.9</v>
      </c>
      <c r="G16" s="40"/>
      <c r="J16">
        <f>C18+C19</f>
        <v>7126.6</v>
      </c>
    </row>
    <row r="17" spans="1:7" ht="15">
      <c r="A17" s="54" t="s">
        <v>45</v>
      </c>
      <c r="B17" s="334">
        <f t="shared" si="1"/>
        <v>205.5999999999999</v>
      </c>
      <c r="C17" s="214">
        <v>1777.1</v>
      </c>
      <c r="D17" s="214">
        <v>2468</v>
      </c>
      <c r="E17" s="334">
        <f t="shared" si="2"/>
        <v>-27.99432739059968</v>
      </c>
      <c r="F17" s="214">
        <v>1571.5</v>
      </c>
      <c r="G17" s="40"/>
    </row>
    <row r="18" spans="1:10" ht="15">
      <c r="A18" s="54" t="s">
        <v>46</v>
      </c>
      <c r="B18" s="334">
        <f t="shared" si="1"/>
        <v>0</v>
      </c>
      <c r="C18" s="214">
        <v>1111.3</v>
      </c>
      <c r="D18" s="214">
        <v>395.5</v>
      </c>
      <c r="E18" s="334">
        <f t="shared" si="2"/>
        <v>180.98609355246526</v>
      </c>
      <c r="F18" s="214">
        <v>1111.3</v>
      </c>
      <c r="G18" s="40"/>
      <c r="J18">
        <f>C5-J12-J13-J14-J16</f>
        <v>87888.59999999995</v>
      </c>
    </row>
    <row r="19" spans="1:7" ht="15">
      <c r="A19" s="54" t="s">
        <v>47</v>
      </c>
      <c r="B19" s="334">
        <f t="shared" si="1"/>
        <v>816</v>
      </c>
      <c r="C19" s="214">
        <v>6015.3</v>
      </c>
      <c r="D19" s="214">
        <v>9602.3</v>
      </c>
      <c r="E19" s="334">
        <f t="shared" si="2"/>
        <v>-37.35563354612956</v>
      </c>
      <c r="F19" s="214">
        <v>5199.3</v>
      </c>
      <c r="G19" s="40"/>
    </row>
    <row r="20" spans="1:7" ht="15">
      <c r="A20" s="54" t="s">
        <v>48</v>
      </c>
      <c r="B20" s="334">
        <f t="shared" si="1"/>
        <v>412.7</v>
      </c>
      <c r="C20" s="214">
        <v>706.9</v>
      </c>
      <c r="D20" s="214">
        <v>403.3</v>
      </c>
      <c r="E20" s="334">
        <f t="shared" si="2"/>
        <v>75.27894867344406</v>
      </c>
      <c r="F20" s="214">
        <v>294.2</v>
      </c>
      <c r="G20" s="40"/>
    </row>
    <row r="21" spans="1:7" ht="15">
      <c r="A21" s="54" t="s">
        <v>49</v>
      </c>
      <c r="B21" s="334">
        <f t="shared" si="1"/>
        <v>85.1</v>
      </c>
      <c r="C21" s="214">
        <v>328.5</v>
      </c>
      <c r="D21" s="214">
        <v>297.76</v>
      </c>
      <c r="E21" s="334">
        <f aca="true" t="shared" si="3" ref="E21:E33">C21/D21*100-100</f>
        <v>10.323750671681893</v>
      </c>
      <c r="F21" s="214">
        <v>243.4</v>
      </c>
      <c r="G21" s="40"/>
    </row>
    <row r="22" spans="1:7" ht="15">
      <c r="A22" s="54" t="s">
        <v>50</v>
      </c>
      <c r="B22" s="334">
        <f t="shared" si="1"/>
        <v>0</v>
      </c>
      <c r="C22" s="214">
        <v>8</v>
      </c>
      <c r="D22" s="214"/>
      <c r="E22" s="334" t="e">
        <f t="shared" si="3"/>
        <v>#DIV/0!</v>
      </c>
      <c r="F22" s="214">
        <v>8</v>
      </c>
      <c r="G22" s="40"/>
    </row>
    <row r="23" spans="1:7" ht="15">
      <c r="A23" s="336" t="s">
        <v>51</v>
      </c>
      <c r="B23" s="334">
        <f t="shared" si="1"/>
        <v>3149.19999999999</v>
      </c>
      <c r="C23" s="334">
        <f>C24+C26+C27+C28+C29+C30</f>
        <v>51133.99999999999</v>
      </c>
      <c r="D23" s="334">
        <f>D24+D26+D27+D28+D29+D30</f>
        <v>77817.9</v>
      </c>
      <c r="E23" s="334">
        <f t="shared" si="3"/>
        <v>-34.290182592950984</v>
      </c>
      <c r="F23" s="334">
        <v>47984.8</v>
      </c>
      <c r="G23" s="40"/>
    </row>
    <row r="24" spans="1:7" ht="15">
      <c r="A24" s="54" t="s">
        <v>52</v>
      </c>
      <c r="B24" s="334">
        <f t="shared" si="1"/>
        <v>530.6999999999998</v>
      </c>
      <c r="C24" s="214">
        <v>7336</v>
      </c>
      <c r="D24" s="214">
        <v>6183.1</v>
      </c>
      <c r="E24" s="334">
        <f t="shared" si="3"/>
        <v>18.645986641005322</v>
      </c>
      <c r="F24" s="214">
        <v>6805.3</v>
      </c>
      <c r="G24" s="40"/>
    </row>
    <row r="25" spans="1:7" ht="15">
      <c r="A25" s="54" t="s">
        <v>53</v>
      </c>
      <c r="B25" s="334">
        <f t="shared" si="1"/>
        <v>471.8000000000002</v>
      </c>
      <c r="C25" s="214">
        <v>6802.1</v>
      </c>
      <c r="D25" s="214">
        <v>5672</v>
      </c>
      <c r="E25" s="334">
        <f t="shared" si="3"/>
        <v>19.92418899858957</v>
      </c>
      <c r="F25" s="214">
        <v>6330.3</v>
      </c>
      <c r="G25" s="40"/>
    </row>
    <row r="26" spans="1:7" ht="15">
      <c r="A26" s="54" t="s">
        <v>54</v>
      </c>
      <c r="B26" s="334">
        <f t="shared" si="1"/>
        <v>443.6999999999989</v>
      </c>
      <c r="C26" s="214">
        <v>13519.8</v>
      </c>
      <c r="D26" s="214">
        <v>24396.1</v>
      </c>
      <c r="E26" s="334">
        <f t="shared" si="3"/>
        <v>-44.58212583158784</v>
      </c>
      <c r="F26" s="214">
        <v>13076.1</v>
      </c>
      <c r="G26" s="40"/>
    </row>
    <row r="27" spans="1:7" ht="15">
      <c r="A27" s="54" t="s">
        <v>55</v>
      </c>
      <c r="B27" s="334">
        <f t="shared" si="1"/>
        <v>62.69999999999891</v>
      </c>
      <c r="C27" s="214">
        <v>9825.9</v>
      </c>
      <c r="D27" s="214">
        <v>16702.1</v>
      </c>
      <c r="E27" s="334">
        <f t="shared" si="3"/>
        <v>-41.169673274618155</v>
      </c>
      <c r="F27" s="214">
        <v>9763.2</v>
      </c>
      <c r="G27" s="40"/>
    </row>
    <row r="28" spans="1:7" ht="15">
      <c r="A28" s="54" t="s">
        <v>56</v>
      </c>
      <c r="B28" s="334">
        <f t="shared" si="1"/>
        <v>2112.0999999999985</v>
      </c>
      <c r="C28" s="214">
        <v>20167.1</v>
      </c>
      <c r="D28" s="214">
        <v>26534</v>
      </c>
      <c r="E28" s="334">
        <f t="shared" si="3"/>
        <v>-23.995251375593583</v>
      </c>
      <c r="F28" s="214">
        <v>18055</v>
      </c>
      <c r="G28" s="40"/>
    </row>
    <row r="29" spans="1:7" ht="15">
      <c r="A29" s="333" t="s">
        <v>57</v>
      </c>
      <c r="B29" s="334">
        <f t="shared" si="1"/>
        <v>0</v>
      </c>
      <c r="C29" s="214"/>
      <c r="D29" s="214">
        <v>3502.6</v>
      </c>
      <c r="E29" s="334"/>
      <c r="F29" s="214"/>
      <c r="G29" s="40"/>
    </row>
    <row r="30" spans="1:7" ht="15">
      <c r="A30" s="333" t="s">
        <v>58</v>
      </c>
      <c r="B30" s="334">
        <f t="shared" si="1"/>
        <v>0</v>
      </c>
      <c r="C30" s="214">
        <v>285.2</v>
      </c>
      <c r="D30" s="214">
        <v>500</v>
      </c>
      <c r="E30" s="334">
        <f>C30/D30*100-100</f>
        <v>-42.96</v>
      </c>
      <c r="F30" s="214">
        <v>285.2</v>
      </c>
      <c r="G30" s="40"/>
    </row>
    <row r="31" spans="1:7" ht="15">
      <c r="A31" s="333" t="s">
        <v>59</v>
      </c>
      <c r="B31" s="334">
        <f aca="true" t="shared" si="4" ref="B30:B42">C31-F31</f>
        <v>3705.0999999999985</v>
      </c>
      <c r="C31" s="334">
        <f>C32+C34+C33+C35+C36</f>
        <v>53850.600000000006</v>
      </c>
      <c r="D31" s="334">
        <f>D32+D34+D33+D35+D36</f>
        <v>55921.399999999994</v>
      </c>
      <c r="E31" s="334">
        <f>C31/D31*100-100</f>
        <v>-3.703054644554655</v>
      </c>
      <c r="F31" s="334">
        <v>50145.50000000001</v>
      </c>
      <c r="G31" s="40"/>
    </row>
    <row r="32" spans="1:7" ht="15">
      <c r="A32" s="333" t="s">
        <v>60</v>
      </c>
      <c r="B32" s="334">
        <f t="shared" si="4"/>
        <v>3051.199999999997</v>
      </c>
      <c r="C32" s="214">
        <v>47260.2</v>
      </c>
      <c r="D32" s="214">
        <v>49923.7</v>
      </c>
      <c r="E32" s="334">
        <f>C32/D32*100-100</f>
        <v>-5.335141425815792</v>
      </c>
      <c r="F32" s="214">
        <v>44209</v>
      </c>
      <c r="G32" s="40"/>
    </row>
    <row r="33" spans="1:7" ht="15">
      <c r="A33" s="53" t="s">
        <v>61</v>
      </c>
      <c r="B33" s="334">
        <f t="shared" si="4"/>
        <v>526.5</v>
      </c>
      <c r="C33" s="214">
        <v>5198.3</v>
      </c>
      <c r="D33" s="214">
        <v>4880.6</v>
      </c>
      <c r="E33" s="334">
        <f>C33/D33*100-100</f>
        <v>6.5094455599721215</v>
      </c>
      <c r="F33" s="214">
        <v>4671.8</v>
      </c>
      <c r="G33" s="40"/>
    </row>
    <row r="34" spans="1:7" ht="15">
      <c r="A34" s="53" t="s">
        <v>62</v>
      </c>
      <c r="B34" s="334">
        <f t="shared" si="4"/>
        <v>90.90000000000009</v>
      </c>
      <c r="C34" s="214">
        <v>1247.9</v>
      </c>
      <c r="D34" s="214">
        <v>989.5</v>
      </c>
      <c r="E34" s="334">
        <f>C34/D34*100-100</f>
        <v>26.114199090449745</v>
      </c>
      <c r="F34" s="214">
        <v>1157</v>
      </c>
      <c r="G34" s="40"/>
    </row>
    <row r="35" spans="1:7" ht="15">
      <c r="A35" s="53" t="s">
        <v>63</v>
      </c>
      <c r="B35" s="334">
        <f t="shared" si="4"/>
        <v>36.500000000000014</v>
      </c>
      <c r="C35" s="214">
        <v>140.8</v>
      </c>
      <c r="D35" s="214">
        <v>127.6</v>
      </c>
      <c r="E35" s="334">
        <f aca="true" t="shared" si="5" ref="E35:E42">C35/D35*100-100</f>
        <v>10.344827586206918</v>
      </c>
      <c r="F35" s="214">
        <v>104.3</v>
      </c>
      <c r="G35" s="40"/>
    </row>
    <row r="36" spans="1:7" ht="15">
      <c r="A36" s="54" t="s">
        <v>64</v>
      </c>
      <c r="B36" s="334">
        <f t="shared" si="4"/>
        <v>0</v>
      </c>
      <c r="C36" s="214">
        <v>3.4</v>
      </c>
      <c r="D36" s="214"/>
      <c r="E36" s="334" t="e">
        <f t="shared" si="5"/>
        <v>#DIV/0!</v>
      </c>
      <c r="F36" s="214">
        <v>3.4</v>
      </c>
      <c r="G36" s="40"/>
    </row>
    <row r="37" spans="1:7" ht="15">
      <c r="A37" s="333" t="s">
        <v>65</v>
      </c>
      <c r="B37" s="334">
        <f t="shared" si="4"/>
        <v>14401.100000000035</v>
      </c>
      <c r="C37" s="334">
        <f>C38+C39+C41+C40+C42</f>
        <v>185385.30000000002</v>
      </c>
      <c r="D37" s="334">
        <f>D38+D39+D41+D40+D42</f>
        <v>145773.5</v>
      </c>
      <c r="E37" s="334">
        <f t="shared" si="5"/>
        <v>27.17352605240322</v>
      </c>
      <c r="F37" s="334">
        <v>170984.2</v>
      </c>
      <c r="G37" s="40"/>
    </row>
    <row r="38" spans="1:7" ht="15">
      <c r="A38" s="333" t="s">
        <v>66</v>
      </c>
      <c r="B38" s="334">
        <f t="shared" si="4"/>
        <v>10170.300000000017</v>
      </c>
      <c r="C38" s="214">
        <v>143967.2</v>
      </c>
      <c r="D38" s="214">
        <v>105859</v>
      </c>
      <c r="E38" s="334">
        <f t="shared" si="5"/>
        <v>35.99901756109543</v>
      </c>
      <c r="F38" s="214">
        <v>133796.9</v>
      </c>
      <c r="G38" s="40"/>
    </row>
    <row r="39" spans="1:7" ht="15">
      <c r="A39" s="53" t="s">
        <v>67</v>
      </c>
      <c r="B39" s="334">
        <f t="shared" si="4"/>
        <v>1143.2000000000007</v>
      </c>
      <c r="C39" s="214">
        <v>9175.7</v>
      </c>
      <c r="D39" s="214">
        <v>10564</v>
      </c>
      <c r="E39" s="334">
        <f t="shared" si="5"/>
        <v>-13.1418023475956</v>
      </c>
      <c r="F39" s="214">
        <v>8032.5</v>
      </c>
      <c r="G39" s="40"/>
    </row>
    <row r="40" spans="1:7" ht="15">
      <c r="A40" s="53" t="s">
        <v>68</v>
      </c>
      <c r="B40" s="334">
        <f t="shared" si="4"/>
        <v>2632.399999999998</v>
      </c>
      <c r="C40" s="214">
        <v>25991.3</v>
      </c>
      <c r="D40" s="214">
        <v>24403</v>
      </c>
      <c r="E40" s="334">
        <f t="shared" si="5"/>
        <v>6.508625988607946</v>
      </c>
      <c r="F40" s="214">
        <v>23358.9</v>
      </c>
      <c r="G40" s="40"/>
    </row>
    <row r="41" spans="1:7" ht="15">
      <c r="A41" s="53" t="s">
        <v>69</v>
      </c>
      <c r="B41" s="334">
        <f t="shared" si="4"/>
        <v>455.2000000000007</v>
      </c>
      <c r="C41" s="214">
        <v>6239.6</v>
      </c>
      <c r="D41" s="214">
        <v>4947.5</v>
      </c>
      <c r="E41" s="334">
        <f t="shared" si="5"/>
        <v>26.116220313289546</v>
      </c>
      <c r="F41" s="214">
        <v>5784.4</v>
      </c>
      <c r="G41" s="40"/>
    </row>
    <row r="42" spans="1:7" ht="15">
      <c r="A42" s="54" t="s">
        <v>70</v>
      </c>
      <c r="B42" s="334">
        <f t="shared" si="4"/>
        <v>0</v>
      </c>
      <c r="C42" s="214">
        <v>11.5</v>
      </c>
      <c r="D42" s="214"/>
      <c r="E42" s="334" t="e">
        <f t="shared" si="5"/>
        <v>#DIV/0!</v>
      </c>
      <c r="F42" s="214">
        <v>11.5</v>
      </c>
      <c r="G42" s="40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/>
  <pageMargins left="1.2992125984252" right="0.708661417322835" top="0.629861111111111" bottom="0.7480314960629919" header="0.31496062992126" footer="0.31496062992126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J3:J19"/>
  <sheetViews>
    <sheetView zoomScaleSheetLayoutView="100" workbookViewId="0" topLeftCell="A1">
      <selection activeCell="J3" sqref="J3:J19"/>
    </sheetView>
  </sheetViews>
  <sheetFormatPr defaultColWidth="8.625" defaultRowHeight="14.25"/>
  <cols>
    <col min="10" max="10" width="9.375" style="0" bestFit="1" customWidth="1"/>
  </cols>
  <sheetData>
    <row r="3" ht="15">
      <c r="J3" s="1">
        <v>13618.080906</v>
      </c>
    </row>
    <row r="4" ht="15">
      <c r="J4" s="1">
        <v>4304.7385019</v>
      </c>
    </row>
    <row r="5" ht="15">
      <c r="J5" s="1">
        <v>4414.989356</v>
      </c>
    </row>
    <row r="6" ht="15">
      <c r="J6" s="1">
        <v>4822.30576296</v>
      </c>
    </row>
    <row r="7" ht="15">
      <c r="J7" s="1">
        <v>6256.823918</v>
      </c>
    </row>
    <row r="8" ht="15">
      <c r="J8" s="1">
        <v>8656.5952715</v>
      </c>
    </row>
    <row r="9" ht="15">
      <c r="J9" s="1">
        <v>5350.2548506658</v>
      </c>
    </row>
    <row r="10" ht="15">
      <c r="J10" s="1">
        <v>3920.1787537036</v>
      </c>
    </row>
    <row r="11" ht="15">
      <c r="J11" s="1">
        <v>7115.0147638908</v>
      </c>
    </row>
    <row r="12" ht="15">
      <c r="J12" s="1">
        <v>4848.798176</v>
      </c>
    </row>
    <row r="13" ht="15">
      <c r="J13" s="1">
        <v>4682.6752756</v>
      </c>
    </row>
    <row r="14" ht="15">
      <c r="J14" s="1">
        <v>10244.2596</v>
      </c>
    </row>
    <row r="15" ht="15">
      <c r="J15" s="1">
        <v>9342.638065</v>
      </c>
    </row>
    <row r="16" ht="15">
      <c r="J16" s="1">
        <v>6486.51744966667</v>
      </c>
    </row>
    <row r="17" ht="15">
      <c r="J17" s="1">
        <v>6556.96222747</v>
      </c>
    </row>
    <row r="18" ht="15">
      <c r="J18" s="1">
        <v>2952.1812010615</v>
      </c>
    </row>
    <row r="19" ht="15">
      <c r="J19" s="1">
        <v>1112.536336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zoomScale="80" zoomScaleNormal="80" zoomScaleSheetLayoutView="100" workbookViewId="0" topLeftCell="A1">
      <selection activeCell="E42" sqref="E42"/>
    </sheetView>
  </sheetViews>
  <sheetFormatPr defaultColWidth="9.00390625" defaultRowHeight="14.25"/>
  <cols>
    <col min="1" max="1" width="20.75390625" style="0" customWidth="1"/>
    <col min="2" max="4" width="11.00390625" style="6" customWidth="1"/>
    <col min="5" max="5" width="11.00390625" style="0" customWidth="1"/>
    <col min="6" max="6" width="11.00390625" style="6" customWidth="1"/>
    <col min="7" max="7" width="12.875" style="0" customWidth="1"/>
    <col min="8" max="8" width="12.625" style="0" bestFit="1" customWidth="1"/>
  </cols>
  <sheetData>
    <row r="1" spans="1:7" ht="18.75">
      <c r="A1" s="36" t="s">
        <v>71</v>
      </c>
      <c r="B1" s="301"/>
      <c r="C1" s="301"/>
      <c r="D1" s="301"/>
      <c r="E1" s="36"/>
      <c r="F1" s="302"/>
      <c r="G1" s="40"/>
    </row>
    <row r="2" spans="1:7" ht="20.25">
      <c r="A2" s="303"/>
      <c r="B2" s="304"/>
      <c r="C2" s="304"/>
      <c r="D2" s="304"/>
      <c r="E2" s="305"/>
      <c r="F2" s="302"/>
      <c r="G2" s="40"/>
    </row>
    <row r="3" spans="1:7" ht="14.25">
      <c r="A3" s="218" t="s">
        <v>23</v>
      </c>
      <c r="B3" s="302"/>
      <c r="C3" s="302"/>
      <c r="D3" s="306" t="s">
        <v>72</v>
      </c>
      <c r="E3" s="307"/>
      <c r="F3" s="302"/>
      <c r="G3" s="40"/>
    </row>
    <row r="4" spans="1:7" ht="14.25">
      <c r="A4" s="48" t="s">
        <v>73</v>
      </c>
      <c r="B4" s="308" t="s">
        <v>26</v>
      </c>
      <c r="C4" s="308" t="s">
        <v>27</v>
      </c>
      <c r="D4" s="308" t="s">
        <v>28</v>
      </c>
      <c r="E4" s="48" t="s">
        <v>29</v>
      </c>
      <c r="F4" s="308" t="s">
        <v>74</v>
      </c>
      <c r="G4" s="38"/>
    </row>
    <row r="5" spans="1:10" ht="14.25">
      <c r="A5" s="52"/>
      <c r="B5" s="309"/>
      <c r="C5" s="309"/>
      <c r="D5" s="309"/>
      <c r="E5" s="52"/>
      <c r="F5" s="309"/>
      <c r="G5" s="38"/>
      <c r="J5" s="25"/>
    </row>
    <row r="6" spans="1:7" ht="20.25" customHeight="1">
      <c r="A6" s="310" t="s">
        <v>75</v>
      </c>
      <c r="B6" s="311">
        <f>C6-F6</f>
        <v>3271</v>
      </c>
      <c r="C6" s="312">
        <v>37164</v>
      </c>
      <c r="D6" s="312">
        <v>40418</v>
      </c>
      <c r="E6" s="313">
        <f aca="true" t="shared" si="0" ref="E6:E15">(C6-D6)/D6*100</f>
        <v>-8.050868424959177</v>
      </c>
      <c r="F6" s="312">
        <v>33893</v>
      </c>
      <c r="G6" s="40"/>
    </row>
    <row r="7" spans="1:7" ht="20.25" customHeight="1">
      <c r="A7" s="314" t="s">
        <v>76</v>
      </c>
      <c r="B7" s="311">
        <f aca="true" t="shared" si="1" ref="B6:B15">C7-F7</f>
        <v>981</v>
      </c>
      <c r="C7" s="315">
        <v>12453</v>
      </c>
      <c r="D7" s="315">
        <v>11986</v>
      </c>
      <c r="E7" s="316">
        <f t="shared" si="0"/>
        <v>3.8962122476222256</v>
      </c>
      <c r="F7" s="315">
        <v>11472</v>
      </c>
      <c r="G7" s="40"/>
    </row>
    <row r="8" spans="1:7" ht="20.25" customHeight="1">
      <c r="A8" s="314" t="s">
        <v>77</v>
      </c>
      <c r="B8" s="311">
        <f t="shared" si="1"/>
        <v>0</v>
      </c>
      <c r="C8" s="315"/>
      <c r="D8" s="315"/>
      <c r="E8" s="316" t="e">
        <f t="shared" si="0"/>
        <v>#DIV/0!</v>
      </c>
      <c r="F8" s="315"/>
      <c r="G8" s="40"/>
    </row>
    <row r="9" spans="1:7" ht="20.25" customHeight="1">
      <c r="A9" s="314" t="s">
        <v>78</v>
      </c>
      <c r="B9" s="311">
        <f t="shared" si="1"/>
        <v>17</v>
      </c>
      <c r="C9" s="315">
        <v>302</v>
      </c>
      <c r="D9" s="315">
        <v>287</v>
      </c>
      <c r="E9" s="316">
        <f t="shared" si="0"/>
        <v>5.2264808362369335</v>
      </c>
      <c r="F9" s="315">
        <v>285</v>
      </c>
      <c r="G9" s="40" t="s">
        <v>79</v>
      </c>
    </row>
    <row r="10" spans="1:7" ht="20.25" customHeight="1">
      <c r="A10" s="314" t="s">
        <v>80</v>
      </c>
      <c r="B10" s="311">
        <f t="shared" si="1"/>
        <v>1025</v>
      </c>
      <c r="C10" s="315">
        <v>12813</v>
      </c>
      <c r="D10" s="315">
        <v>15312</v>
      </c>
      <c r="E10" s="316">
        <f t="shared" si="0"/>
        <v>-16.320532915360502</v>
      </c>
      <c r="F10" s="315">
        <v>11788</v>
      </c>
      <c r="G10" s="125">
        <f>D6+D10+D11+D13+D15+D18+D19+D20</f>
        <v>297006</v>
      </c>
    </row>
    <row r="11" spans="1:7" ht="20.25" customHeight="1">
      <c r="A11" s="314" t="s">
        <v>81</v>
      </c>
      <c r="B11" s="311">
        <f t="shared" si="1"/>
        <v>5736</v>
      </c>
      <c r="C11" s="315">
        <v>60492</v>
      </c>
      <c r="D11" s="315">
        <v>66341</v>
      </c>
      <c r="E11" s="316">
        <f t="shared" si="0"/>
        <v>-8.816568939268326</v>
      </c>
      <c r="F11" s="315">
        <v>54756</v>
      </c>
      <c r="G11" s="125"/>
    </row>
    <row r="12" spans="1:7" ht="20.25" customHeight="1">
      <c r="A12" s="314" t="s">
        <v>82</v>
      </c>
      <c r="B12" s="311">
        <f t="shared" si="1"/>
        <v>5086</v>
      </c>
      <c r="C12" s="315">
        <v>52733</v>
      </c>
      <c r="D12" s="315">
        <v>57578</v>
      </c>
      <c r="E12" s="316">
        <f t="shared" si="0"/>
        <v>-8.414672270658933</v>
      </c>
      <c r="F12" s="315">
        <v>47647</v>
      </c>
      <c r="G12" s="40"/>
    </row>
    <row r="13" spans="1:8" ht="20.25" customHeight="1">
      <c r="A13" s="314" t="s">
        <v>83</v>
      </c>
      <c r="B13" s="311">
        <f t="shared" si="1"/>
        <v>2049</v>
      </c>
      <c r="C13" s="315">
        <v>33145</v>
      </c>
      <c r="D13" s="315">
        <v>7527</v>
      </c>
      <c r="E13" s="316">
        <f t="shared" si="0"/>
        <v>340.3480802444533</v>
      </c>
      <c r="F13" s="315">
        <v>31096</v>
      </c>
      <c r="G13" s="40"/>
      <c r="H13" s="317"/>
    </row>
    <row r="14" spans="1:7" ht="20.25" customHeight="1">
      <c r="A14" s="314" t="s">
        <v>84</v>
      </c>
      <c r="B14" s="311">
        <f t="shared" si="1"/>
        <v>283</v>
      </c>
      <c r="C14" s="315">
        <v>3672</v>
      </c>
      <c r="D14" s="315">
        <v>3257</v>
      </c>
      <c r="E14" s="316">
        <f t="shared" si="0"/>
        <v>12.741786920478967</v>
      </c>
      <c r="F14" s="315">
        <v>3389</v>
      </c>
      <c r="G14" s="40"/>
    </row>
    <row r="15" spans="1:7" ht="20.25" customHeight="1">
      <c r="A15" s="314" t="s">
        <v>85</v>
      </c>
      <c r="B15" s="311">
        <f t="shared" si="1"/>
        <v>3364</v>
      </c>
      <c r="C15" s="315">
        <v>45858</v>
      </c>
      <c r="D15" s="315">
        <v>41778</v>
      </c>
      <c r="E15" s="316">
        <f t="shared" si="0"/>
        <v>9.765905500502656</v>
      </c>
      <c r="F15" s="315">
        <v>42494</v>
      </c>
      <c r="G15" s="40"/>
    </row>
    <row r="16" spans="1:7" ht="20.25" customHeight="1">
      <c r="A16" s="314" t="s">
        <v>86</v>
      </c>
      <c r="B16" s="311">
        <f aca="true" t="shared" si="2" ref="B16:B37">C16-F16</f>
        <v>1146</v>
      </c>
      <c r="C16" s="315">
        <v>17653</v>
      </c>
      <c r="D16" s="315">
        <v>15756</v>
      </c>
      <c r="E16" s="316">
        <f aca="true" t="shared" si="3" ref="E16:E36">(C16-D16)/D16*100</f>
        <v>12.03985783193704</v>
      </c>
      <c r="F16" s="315">
        <v>16507</v>
      </c>
      <c r="G16" s="40"/>
    </row>
    <row r="17" spans="1:7" ht="20.25" customHeight="1">
      <c r="A17" s="314" t="s">
        <v>87</v>
      </c>
      <c r="B17" s="311">
        <f t="shared" si="2"/>
        <v>600</v>
      </c>
      <c r="C17" s="315">
        <v>5954</v>
      </c>
      <c r="D17" s="315">
        <v>6310</v>
      </c>
      <c r="E17" s="316">
        <f t="shared" si="3"/>
        <v>-5.641838351822504</v>
      </c>
      <c r="F17" s="315">
        <v>5354</v>
      </c>
      <c r="G17" s="40"/>
    </row>
    <row r="18" spans="1:7" ht="20.25" customHeight="1">
      <c r="A18" s="314" t="s">
        <v>88</v>
      </c>
      <c r="B18" s="311">
        <f t="shared" si="2"/>
        <v>1392</v>
      </c>
      <c r="C18" s="315">
        <v>26381</v>
      </c>
      <c r="D18" s="315">
        <v>38571</v>
      </c>
      <c r="E18" s="316">
        <f t="shared" si="3"/>
        <v>-31.604054859868814</v>
      </c>
      <c r="F18" s="315">
        <v>24989</v>
      </c>
      <c r="G18" s="40"/>
    </row>
    <row r="19" spans="1:7" ht="20.25" customHeight="1">
      <c r="A19" s="314" t="s">
        <v>89</v>
      </c>
      <c r="B19" s="311">
        <f t="shared" si="2"/>
        <v>737</v>
      </c>
      <c r="C19" s="315">
        <v>25156</v>
      </c>
      <c r="D19" s="315">
        <v>19384</v>
      </c>
      <c r="E19" s="316">
        <f t="shared" si="3"/>
        <v>29.777135782088322</v>
      </c>
      <c r="F19" s="315">
        <v>24419</v>
      </c>
      <c r="G19" s="40"/>
    </row>
    <row r="20" spans="1:7" ht="20.25" customHeight="1">
      <c r="A20" s="314" t="s">
        <v>90</v>
      </c>
      <c r="B20" s="311">
        <f t="shared" si="2"/>
        <v>8158</v>
      </c>
      <c r="C20" s="315">
        <v>53167</v>
      </c>
      <c r="D20" s="315">
        <v>67675</v>
      </c>
      <c r="E20" s="316">
        <f t="shared" si="3"/>
        <v>-21.437753971185813</v>
      </c>
      <c r="F20" s="315">
        <v>45009</v>
      </c>
      <c r="G20" s="40"/>
    </row>
    <row r="21" spans="1:7" ht="20.25" customHeight="1">
      <c r="A21" s="314" t="s">
        <v>91</v>
      </c>
      <c r="B21" s="311">
        <f t="shared" si="2"/>
        <v>2982</v>
      </c>
      <c r="C21" s="315">
        <v>49496</v>
      </c>
      <c r="D21" s="315">
        <v>38169</v>
      </c>
      <c r="E21" s="316">
        <f t="shared" si="3"/>
        <v>29.675915009562736</v>
      </c>
      <c r="F21" s="315">
        <v>46514</v>
      </c>
      <c r="G21" s="40"/>
    </row>
    <row r="22" spans="1:7" ht="20.25" customHeight="1">
      <c r="A22" s="314" t="s">
        <v>92</v>
      </c>
      <c r="B22" s="311">
        <f t="shared" si="2"/>
        <v>780</v>
      </c>
      <c r="C22" s="315">
        <v>24446</v>
      </c>
      <c r="D22" s="315">
        <v>15208</v>
      </c>
      <c r="E22" s="316">
        <f t="shared" si="3"/>
        <v>60.74434508153603</v>
      </c>
      <c r="F22" s="315">
        <v>23666</v>
      </c>
      <c r="G22" s="40"/>
    </row>
    <row r="23" spans="1:7" ht="20.25" customHeight="1">
      <c r="A23" s="314" t="s">
        <v>93</v>
      </c>
      <c r="B23" s="311">
        <f t="shared" si="2"/>
        <v>372</v>
      </c>
      <c r="C23" s="315">
        <v>2988</v>
      </c>
      <c r="D23" s="315">
        <v>2883</v>
      </c>
      <c r="E23" s="316">
        <f t="shared" si="3"/>
        <v>3.6420395421436007</v>
      </c>
      <c r="F23" s="315">
        <v>2616</v>
      </c>
      <c r="G23" s="40"/>
    </row>
    <row r="24" spans="1:7" ht="20.25" customHeight="1">
      <c r="A24" s="314" t="s">
        <v>94</v>
      </c>
      <c r="B24" s="311">
        <f t="shared" si="2"/>
        <v>981</v>
      </c>
      <c r="C24" s="315">
        <v>10743</v>
      </c>
      <c r="D24" s="315">
        <v>5942</v>
      </c>
      <c r="E24" s="316">
        <f t="shared" si="3"/>
        <v>80.79771120834735</v>
      </c>
      <c r="F24" s="315">
        <v>9762</v>
      </c>
      <c r="G24" s="40"/>
    </row>
    <row r="25" spans="1:7" ht="20.25" customHeight="1">
      <c r="A25" s="314" t="s">
        <v>95</v>
      </c>
      <c r="B25" s="311">
        <f t="shared" si="2"/>
        <v>181</v>
      </c>
      <c r="C25" s="315">
        <v>11661</v>
      </c>
      <c r="D25" s="315">
        <v>5616</v>
      </c>
      <c r="E25" s="316">
        <f t="shared" si="3"/>
        <v>107.63888888888889</v>
      </c>
      <c r="F25" s="315">
        <v>11480</v>
      </c>
      <c r="G25" s="125"/>
    </row>
    <row r="26" spans="1:7" ht="20.25" customHeight="1">
      <c r="A26" s="314" t="s">
        <v>96</v>
      </c>
      <c r="B26" s="311">
        <f t="shared" si="2"/>
        <v>429</v>
      </c>
      <c r="C26" s="315">
        <v>7846</v>
      </c>
      <c r="D26" s="315">
        <v>7466</v>
      </c>
      <c r="E26" s="316">
        <f t="shared" si="3"/>
        <v>5.0897401553710155</v>
      </c>
      <c r="F26" s="315">
        <v>7417</v>
      </c>
      <c r="G26" s="40"/>
    </row>
    <row r="27" spans="1:7" ht="20.25" customHeight="1">
      <c r="A27" s="314" t="s">
        <v>97</v>
      </c>
      <c r="B27" s="311">
        <f t="shared" si="2"/>
        <v>27</v>
      </c>
      <c r="C27" s="315">
        <v>1922</v>
      </c>
      <c r="D27" s="315">
        <v>2010</v>
      </c>
      <c r="E27" s="316">
        <f t="shared" si="3"/>
        <v>-4.378109452736319</v>
      </c>
      <c r="F27" s="315">
        <v>1895</v>
      </c>
      <c r="G27" s="40"/>
    </row>
    <row r="28" spans="1:7" ht="20.25" customHeight="1">
      <c r="A28" s="314" t="s">
        <v>98</v>
      </c>
      <c r="B28" s="311">
        <f t="shared" si="2"/>
        <v>0</v>
      </c>
      <c r="C28" s="315">
        <v>50</v>
      </c>
      <c r="D28" s="315">
        <v>50</v>
      </c>
      <c r="E28" s="316">
        <f t="shared" si="3"/>
        <v>0</v>
      </c>
      <c r="F28" s="315">
        <v>50</v>
      </c>
      <c r="G28" s="40"/>
    </row>
    <row r="29" spans="1:7" ht="20.25" customHeight="1">
      <c r="A29" s="314" t="s">
        <v>99</v>
      </c>
      <c r="B29" s="311">
        <f t="shared" si="2"/>
        <v>231</v>
      </c>
      <c r="C29" s="315">
        <v>1455</v>
      </c>
      <c r="D29" s="315">
        <v>1333</v>
      </c>
      <c r="E29" s="316">
        <f t="shared" si="3"/>
        <v>9.152288072018004</v>
      </c>
      <c r="F29" s="315">
        <v>1224</v>
      </c>
      <c r="G29" s="40"/>
    </row>
    <row r="30" spans="1:7" ht="20.25" customHeight="1">
      <c r="A30" s="314" t="s">
        <v>100</v>
      </c>
      <c r="B30" s="311">
        <f t="shared" si="2"/>
        <v>438</v>
      </c>
      <c r="C30" s="315">
        <v>7031</v>
      </c>
      <c r="D30" s="315">
        <v>7633</v>
      </c>
      <c r="E30" s="316">
        <f t="shared" si="3"/>
        <v>-7.886807284160881</v>
      </c>
      <c r="F30" s="315">
        <v>6593</v>
      </c>
      <c r="G30" s="40"/>
    </row>
    <row r="31" spans="1:8" ht="20.25" customHeight="1">
      <c r="A31" s="314" t="s">
        <v>101</v>
      </c>
      <c r="B31" s="311">
        <f t="shared" si="2"/>
        <v>22</v>
      </c>
      <c r="C31" s="315">
        <v>945</v>
      </c>
      <c r="D31" s="315">
        <v>804</v>
      </c>
      <c r="E31" s="316">
        <f t="shared" si="3"/>
        <v>17.537313432835823</v>
      </c>
      <c r="F31" s="315">
        <v>923</v>
      </c>
      <c r="G31" s="40"/>
      <c r="H31" s="318"/>
    </row>
    <row r="32" spans="1:7" ht="20.25" customHeight="1">
      <c r="A32" s="314" t="s">
        <v>102</v>
      </c>
      <c r="B32" s="311">
        <f t="shared" si="2"/>
        <v>291</v>
      </c>
      <c r="C32" s="315">
        <v>3087</v>
      </c>
      <c r="D32" s="315">
        <v>2183</v>
      </c>
      <c r="E32" s="316">
        <f t="shared" si="3"/>
        <v>41.41090242785158</v>
      </c>
      <c r="F32" s="315">
        <v>2796</v>
      </c>
      <c r="G32" s="40"/>
    </row>
    <row r="33" spans="1:7" ht="20.25" customHeight="1">
      <c r="A33" s="314" t="s">
        <v>103</v>
      </c>
      <c r="B33" s="311">
        <f t="shared" si="2"/>
        <v>0</v>
      </c>
      <c r="C33" s="315">
        <v>184</v>
      </c>
      <c r="D33" s="315">
        <v>969</v>
      </c>
      <c r="E33" s="316">
        <f t="shared" si="3"/>
        <v>-81.01135190918473</v>
      </c>
      <c r="F33" s="315">
        <v>184</v>
      </c>
      <c r="G33" s="40"/>
    </row>
    <row r="34" spans="1:7" ht="20.25" customHeight="1">
      <c r="A34" s="314" t="s">
        <v>104</v>
      </c>
      <c r="B34" s="311">
        <f t="shared" si="2"/>
        <v>0</v>
      </c>
      <c r="C34" s="315">
        <v>6653</v>
      </c>
      <c r="D34" s="315">
        <v>6417</v>
      </c>
      <c r="E34" s="316">
        <f t="shared" si="3"/>
        <v>3.6777310269596386</v>
      </c>
      <c r="F34" s="315">
        <v>6653</v>
      </c>
      <c r="G34" s="40"/>
    </row>
    <row r="35" spans="1:7" ht="20.25" customHeight="1">
      <c r="A35" s="314" t="s">
        <v>105</v>
      </c>
      <c r="B35" s="311">
        <f t="shared" si="2"/>
        <v>0</v>
      </c>
      <c r="C35" s="315"/>
      <c r="D35" s="315"/>
      <c r="E35" s="316" t="e">
        <f t="shared" si="3"/>
        <v>#DIV/0!</v>
      </c>
      <c r="F35" s="315"/>
      <c r="G35" s="40"/>
    </row>
    <row r="36" spans="1:7" ht="20.25" customHeight="1">
      <c r="A36" s="314" t="s">
        <v>106</v>
      </c>
      <c r="B36" s="311">
        <f t="shared" si="2"/>
        <v>30633</v>
      </c>
      <c r="C36" s="311">
        <f>C6+C8+C9+C10+C11+C13+C14+C15+C18+C19+C20+C21+C25+C26+C27+C28+C29+C30+C31+C32+C33+C34+C35</f>
        <v>388480</v>
      </c>
      <c r="D36" s="311">
        <f>D6+D8+D9+D10+D11+D13+D14+D15+D18+D19+D20+D21+D25+D26+D27+D28+D29+D30+D31+D32+D33+D34+D35</f>
        <v>373200</v>
      </c>
      <c r="E36" s="319">
        <f t="shared" si="3"/>
        <v>4.094319399785638</v>
      </c>
      <c r="F36" s="311">
        <v>357847</v>
      </c>
      <c r="G36" s="125"/>
    </row>
    <row r="37" spans="1:7" ht="20.25" customHeight="1">
      <c r="A37" s="40"/>
      <c r="B37" s="302">
        <f t="shared" si="2"/>
        <v>0</v>
      </c>
      <c r="C37" s="302"/>
      <c r="D37" s="320"/>
      <c r="E37" s="40"/>
      <c r="F37" s="302"/>
      <c r="G37" s="40"/>
    </row>
    <row r="38" spans="1:7" ht="20.25" customHeight="1">
      <c r="A38" s="40"/>
      <c r="B38" s="302"/>
      <c r="C38" s="302"/>
      <c r="D38" s="302"/>
      <c r="E38" s="40"/>
      <c r="F38" s="302"/>
      <c r="G38" s="40"/>
    </row>
    <row r="39" spans="1:7" ht="20.25" customHeight="1">
      <c r="A39" s="40"/>
      <c r="B39" s="302"/>
      <c r="C39" s="302"/>
      <c r="D39" s="302"/>
      <c r="E39" s="40"/>
      <c r="F39" s="302"/>
      <c r="G39" s="40"/>
    </row>
    <row r="40" spans="1:8" ht="20.25" customHeight="1">
      <c r="A40" s="40"/>
      <c r="B40" s="302"/>
      <c r="C40" s="302"/>
      <c r="D40" s="302"/>
      <c r="E40" s="40"/>
      <c r="F40" s="302"/>
      <c r="G40" s="125"/>
      <c r="H40">
        <f>E42/C36</f>
        <v>0.8247039744645799</v>
      </c>
    </row>
    <row r="41" spans="1:7" ht="20.25" customHeight="1">
      <c r="A41" s="40"/>
      <c r="B41" s="302"/>
      <c r="C41" s="302"/>
      <c r="D41" s="302"/>
      <c r="E41" s="40"/>
      <c r="F41" s="302"/>
      <c r="G41" s="40"/>
    </row>
    <row r="42" spans="1:7" ht="20.25" customHeight="1">
      <c r="A42" s="40"/>
      <c r="B42" s="302"/>
      <c r="C42" s="302"/>
      <c r="D42" s="302" t="s">
        <v>107</v>
      </c>
      <c r="E42" s="321">
        <f>C11+C15+C18+C19+C20+C21+C25+C30+C13+C14+C27+C31+C29</f>
        <v>320381</v>
      </c>
      <c r="F42" s="321">
        <f>D11+D15+D18+D19+D20+D21+D25+D30+D13+D14+D27+D31+D29</f>
        <v>300098</v>
      </c>
      <c r="G42" s="40">
        <f>E42/F42-1</f>
        <v>0.06758792127904889</v>
      </c>
    </row>
    <row r="43" spans="1:7" ht="20.25" customHeight="1">
      <c r="A43" s="40"/>
      <c r="B43" s="302"/>
      <c r="C43" s="302"/>
      <c r="D43" s="302"/>
      <c r="E43" s="40"/>
      <c r="F43" s="125"/>
      <c r="G43" s="40"/>
    </row>
    <row r="44" spans="1:7" ht="20.25" customHeight="1">
      <c r="A44" s="40"/>
      <c r="B44" s="302"/>
      <c r="C44" s="302"/>
      <c r="D44" s="302" t="s">
        <v>108</v>
      </c>
      <c r="E44" s="125">
        <f>SUM(C6+C10+C11+C13+C15+C18+C19+C20)</f>
        <v>294176</v>
      </c>
      <c r="F44" s="125">
        <f>SUM(D6+D10+D11+D13+D15+D18+D19+D20)</f>
        <v>297006</v>
      </c>
      <c r="G44" s="40"/>
    </row>
    <row r="45" spans="1:7" ht="15">
      <c r="A45" s="40"/>
      <c r="B45" s="302"/>
      <c r="C45" s="302"/>
      <c r="D45" s="302"/>
      <c r="E45" s="40"/>
      <c r="F45" s="302"/>
      <c r="G45" s="40"/>
    </row>
    <row r="47" ht="13.5">
      <c r="E47" s="318"/>
    </row>
  </sheetData>
  <sheetProtection/>
  <mergeCells count="7">
    <mergeCell ref="A1:E1"/>
    <mergeCell ref="A4:A5"/>
    <mergeCell ref="B4:B5"/>
    <mergeCell ref="C4:C5"/>
    <mergeCell ref="D4:D5"/>
    <mergeCell ref="E4:E5"/>
    <mergeCell ref="F4:F5"/>
  </mergeCells>
  <printOptions/>
  <pageMargins left="1.2992125984252" right="0.708661417322835" top="0.7480314960629919" bottom="0.7480314960629919" header="0.31496062992126" footer="0.31496062992126"/>
  <pageSetup fitToHeight="1" fitToWidth="1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="60" zoomScaleNormal="60" zoomScaleSheetLayoutView="100" workbookViewId="0" topLeftCell="A1">
      <selection activeCell="K11" sqref="K11"/>
    </sheetView>
  </sheetViews>
  <sheetFormatPr defaultColWidth="9.00390625" defaultRowHeight="14.25"/>
  <cols>
    <col min="1" max="1" width="26.875" style="0" customWidth="1"/>
    <col min="2" max="6" width="10.25390625" style="0" customWidth="1"/>
  </cols>
  <sheetData>
    <row r="1" spans="1:6" ht="22.5" customHeight="1">
      <c r="A1" s="276" t="s">
        <v>109</v>
      </c>
      <c r="B1" s="276"/>
      <c r="C1" s="276"/>
      <c r="D1" s="276"/>
      <c r="E1" s="276"/>
      <c r="F1" s="277"/>
    </row>
    <row r="2" spans="1:6" ht="22.5" customHeight="1">
      <c r="A2" s="278" t="s">
        <v>23</v>
      </c>
      <c r="B2" s="279"/>
      <c r="C2" s="280"/>
      <c r="D2" s="280"/>
      <c r="E2" s="281" t="s">
        <v>110</v>
      </c>
      <c r="F2" s="282"/>
    </row>
    <row r="3" spans="1:6" ht="22.5" customHeight="1">
      <c r="A3" s="283" t="s">
        <v>73</v>
      </c>
      <c r="B3" s="283" t="s">
        <v>26</v>
      </c>
      <c r="C3" s="284" t="s">
        <v>27</v>
      </c>
      <c r="D3" s="284" t="s">
        <v>28</v>
      </c>
      <c r="E3" s="284" t="s">
        <v>29</v>
      </c>
      <c r="F3" s="285" t="s">
        <v>74</v>
      </c>
    </row>
    <row r="4" spans="1:6" ht="22.5" customHeight="1">
      <c r="A4" s="286" t="s">
        <v>111</v>
      </c>
      <c r="B4" s="287">
        <f aca="true" t="shared" si="0" ref="B4:B30">C4-F4</f>
        <v>5775</v>
      </c>
      <c r="C4" s="288">
        <f>SUM(C5+C6+C7+C11+C12)</f>
        <v>43500</v>
      </c>
      <c r="D4" s="288">
        <f>SUM(D5+D6+D7+D11+D12)</f>
        <v>92268</v>
      </c>
      <c r="E4" s="289">
        <f aca="true" t="shared" si="1" ref="E4:E31">(C4-D4)/D4*100</f>
        <v>-52.85472753283912</v>
      </c>
      <c r="F4" s="288">
        <v>37725</v>
      </c>
    </row>
    <row r="5" spans="1:10" ht="22.5" customHeight="1">
      <c r="A5" s="290" t="s">
        <v>112</v>
      </c>
      <c r="B5" s="287">
        <f t="shared" si="0"/>
        <v>0</v>
      </c>
      <c r="C5" s="291"/>
      <c r="D5" s="291"/>
      <c r="E5" s="289" t="e">
        <f t="shared" si="1"/>
        <v>#DIV/0!</v>
      </c>
      <c r="F5" s="291"/>
      <c r="J5">
        <f>C4-D4</f>
        <v>-48768</v>
      </c>
    </row>
    <row r="6" spans="1:6" ht="22.5" customHeight="1">
      <c r="A6" s="290" t="s">
        <v>113</v>
      </c>
      <c r="B6" s="287">
        <f t="shared" si="0"/>
        <v>0</v>
      </c>
      <c r="C6" s="291"/>
      <c r="D6" s="291"/>
      <c r="E6" s="289" t="e">
        <f t="shared" si="1"/>
        <v>#DIV/0!</v>
      </c>
      <c r="F6" s="291"/>
    </row>
    <row r="7" spans="1:6" ht="22.5" customHeight="1">
      <c r="A7" s="292" t="s">
        <v>114</v>
      </c>
      <c r="B7" s="287">
        <f t="shared" si="0"/>
        <v>5584</v>
      </c>
      <c r="C7" s="291">
        <v>43309</v>
      </c>
      <c r="D7" s="291">
        <v>91589</v>
      </c>
      <c r="E7" s="289">
        <f t="shared" si="1"/>
        <v>-52.713753835067536</v>
      </c>
      <c r="F7" s="291">
        <v>37725</v>
      </c>
    </row>
    <row r="8" spans="1:6" ht="22.5" customHeight="1">
      <c r="A8" s="292" t="s">
        <v>115</v>
      </c>
      <c r="B8" s="287">
        <f t="shared" si="0"/>
        <v>5620</v>
      </c>
      <c r="C8" s="291">
        <v>44848</v>
      </c>
      <c r="D8" s="291">
        <v>75450</v>
      </c>
      <c r="E8" s="289">
        <f t="shared" si="1"/>
        <v>-40.55931080185554</v>
      </c>
      <c r="F8" s="291">
        <v>39228</v>
      </c>
    </row>
    <row r="9" spans="1:6" ht="22.5" customHeight="1">
      <c r="A9" s="292" t="s">
        <v>116</v>
      </c>
      <c r="B9" s="287">
        <f t="shared" si="0"/>
        <v>25</v>
      </c>
      <c r="C9" s="291">
        <v>285</v>
      </c>
      <c r="D9" s="291">
        <v>16510</v>
      </c>
      <c r="E9" s="289">
        <f t="shared" si="1"/>
        <v>-98.27377347062387</v>
      </c>
      <c r="F9" s="291">
        <v>260</v>
      </c>
    </row>
    <row r="10" spans="1:6" ht="22.5" customHeight="1">
      <c r="A10" s="292" t="s">
        <v>117</v>
      </c>
      <c r="B10" s="288">
        <f t="shared" si="0"/>
        <v>-61</v>
      </c>
      <c r="C10" s="291">
        <v>-1824</v>
      </c>
      <c r="D10" s="291">
        <v>-772</v>
      </c>
      <c r="E10" s="289"/>
      <c r="F10" s="291">
        <v>-1763</v>
      </c>
    </row>
    <row r="11" spans="1:6" ht="22.5" customHeight="1">
      <c r="A11" s="290" t="s">
        <v>118</v>
      </c>
      <c r="B11" s="287">
        <f t="shared" si="0"/>
        <v>191</v>
      </c>
      <c r="C11" s="291">
        <v>191</v>
      </c>
      <c r="D11" s="291">
        <v>679</v>
      </c>
      <c r="E11" s="289">
        <f t="shared" si="1"/>
        <v>-71.87039764359352</v>
      </c>
      <c r="F11" s="291"/>
    </row>
    <row r="12" spans="1:6" ht="22.5" customHeight="1">
      <c r="A12" s="292" t="s">
        <v>119</v>
      </c>
      <c r="B12" s="287">
        <f t="shared" si="0"/>
        <v>0</v>
      </c>
      <c r="C12" s="291"/>
      <c r="D12" s="291"/>
      <c r="E12" s="289" t="e">
        <f t="shared" si="1"/>
        <v>#DIV/0!</v>
      </c>
      <c r="F12" s="291"/>
    </row>
    <row r="13" spans="1:6" ht="22.5" customHeight="1">
      <c r="A13" s="293"/>
      <c r="B13" s="287">
        <f t="shared" si="0"/>
        <v>0</v>
      </c>
      <c r="C13" s="291"/>
      <c r="D13" s="291"/>
      <c r="E13" s="289" t="e">
        <f t="shared" si="1"/>
        <v>#DIV/0!</v>
      </c>
      <c r="F13" s="291"/>
    </row>
    <row r="14" spans="1:9" ht="22.5" customHeight="1">
      <c r="A14" s="294" t="s">
        <v>120</v>
      </c>
      <c r="B14" s="287">
        <f t="shared" si="0"/>
        <v>12440</v>
      </c>
      <c r="C14" s="295">
        <f>SUM(C15+C16+C17+C18+C19+C23+C25+C26+C28+C29+C30)</f>
        <v>59068</v>
      </c>
      <c r="D14" s="295">
        <f>SUM(D15+D16+D17+D18+D19+D23+D25+D26+D28+D29+D30)</f>
        <v>186642</v>
      </c>
      <c r="E14" s="289">
        <f t="shared" si="1"/>
        <v>-68.35224654686513</v>
      </c>
      <c r="F14" s="288">
        <v>46628</v>
      </c>
      <c r="I14">
        <f>C14-D14</f>
        <v>-127574</v>
      </c>
    </row>
    <row r="15" spans="1:6" ht="22.5" customHeight="1">
      <c r="A15" s="296" t="s">
        <v>121</v>
      </c>
      <c r="B15" s="287">
        <f t="shared" si="0"/>
        <v>0</v>
      </c>
      <c r="C15" s="291"/>
      <c r="D15" s="291"/>
      <c r="E15" s="289" t="e">
        <f t="shared" si="1"/>
        <v>#DIV/0!</v>
      </c>
      <c r="F15" s="291"/>
    </row>
    <row r="16" spans="1:6" ht="22.5" customHeight="1">
      <c r="A16" s="296" t="s">
        <v>122</v>
      </c>
      <c r="B16" s="287">
        <f t="shared" si="0"/>
        <v>0</v>
      </c>
      <c r="C16" s="291"/>
      <c r="D16" s="291">
        <v>13</v>
      </c>
      <c r="E16" s="289">
        <f t="shared" si="1"/>
        <v>-100</v>
      </c>
      <c r="F16" s="291"/>
    </row>
    <row r="17" spans="1:6" ht="22.5" customHeight="1">
      <c r="A17" s="296" t="s">
        <v>123</v>
      </c>
      <c r="B17" s="287">
        <f t="shared" si="0"/>
        <v>80</v>
      </c>
      <c r="C17" s="297">
        <v>643</v>
      </c>
      <c r="D17" s="297">
        <v>872</v>
      </c>
      <c r="E17" s="289">
        <f t="shared" si="1"/>
        <v>-26.261467889908257</v>
      </c>
      <c r="F17" s="297">
        <v>563</v>
      </c>
    </row>
    <row r="18" spans="1:6" ht="22.5" customHeight="1">
      <c r="A18" s="296" t="s">
        <v>124</v>
      </c>
      <c r="B18" s="287">
        <f t="shared" si="0"/>
        <v>0</v>
      </c>
      <c r="C18" s="297"/>
      <c r="D18" s="297"/>
      <c r="E18" s="289" t="e">
        <f t="shared" si="1"/>
        <v>#DIV/0!</v>
      </c>
      <c r="F18" s="297"/>
    </row>
    <row r="19" spans="1:6" ht="22.5" customHeight="1">
      <c r="A19" s="296" t="s">
        <v>125</v>
      </c>
      <c r="B19" s="287">
        <f t="shared" si="0"/>
        <v>921</v>
      </c>
      <c r="C19" s="297">
        <v>40553</v>
      </c>
      <c r="D19" s="297">
        <v>70422</v>
      </c>
      <c r="E19" s="289">
        <f t="shared" si="1"/>
        <v>-42.41430234869785</v>
      </c>
      <c r="F19" s="297">
        <v>39632</v>
      </c>
    </row>
    <row r="20" spans="1:14" ht="22.5" customHeight="1">
      <c r="A20" s="298" t="s">
        <v>126</v>
      </c>
      <c r="B20" s="287">
        <f t="shared" si="0"/>
        <v>921</v>
      </c>
      <c r="C20" s="291">
        <v>40369</v>
      </c>
      <c r="D20" s="291">
        <v>70402</v>
      </c>
      <c r="E20" s="289">
        <f t="shared" si="1"/>
        <v>-42.65929945172012</v>
      </c>
      <c r="F20" s="291">
        <v>39448</v>
      </c>
      <c r="N20" s="298"/>
    </row>
    <row r="21" spans="1:6" ht="22.5" customHeight="1">
      <c r="A21" s="292" t="s">
        <v>127</v>
      </c>
      <c r="B21" s="287">
        <f t="shared" si="0"/>
        <v>0</v>
      </c>
      <c r="C21" s="291"/>
      <c r="D21" s="291"/>
      <c r="E21" s="289" t="e">
        <f t="shared" si="1"/>
        <v>#DIV/0!</v>
      </c>
      <c r="F21" s="291"/>
    </row>
    <row r="22" spans="1:6" ht="22.5" customHeight="1">
      <c r="A22" s="292" t="s">
        <v>128</v>
      </c>
      <c r="B22" s="287">
        <f t="shared" si="0"/>
        <v>0</v>
      </c>
      <c r="C22" s="291">
        <v>184</v>
      </c>
      <c r="D22" s="291">
        <v>20</v>
      </c>
      <c r="E22" s="289">
        <f t="shared" si="1"/>
        <v>819.9999999999999</v>
      </c>
      <c r="F22" s="291">
        <v>184</v>
      </c>
    </row>
    <row r="23" spans="1:6" ht="22.5" customHeight="1">
      <c r="A23" s="296" t="s">
        <v>129</v>
      </c>
      <c r="B23" s="287">
        <f t="shared" si="0"/>
        <v>0</v>
      </c>
      <c r="C23" s="291"/>
      <c r="D23" s="291"/>
      <c r="E23" s="289" t="e">
        <f t="shared" si="1"/>
        <v>#DIV/0!</v>
      </c>
      <c r="F23" s="291"/>
    </row>
    <row r="24" spans="1:6" ht="22.5" customHeight="1">
      <c r="A24" s="299" t="s">
        <v>130</v>
      </c>
      <c r="B24" s="287">
        <f t="shared" si="0"/>
        <v>0</v>
      </c>
      <c r="C24" s="291"/>
      <c r="D24" s="291"/>
      <c r="E24" s="289" t="e">
        <f t="shared" si="1"/>
        <v>#DIV/0!</v>
      </c>
      <c r="F24" s="291"/>
    </row>
    <row r="25" spans="1:6" ht="22.5" customHeight="1">
      <c r="A25" s="296" t="s">
        <v>131</v>
      </c>
      <c r="B25" s="287">
        <f t="shared" si="0"/>
        <v>0</v>
      </c>
      <c r="C25" s="291">
        <v>1621</v>
      </c>
      <c r="D25" s="291"/>
      <c r="E25" s="289" t="e">
        <f t="shared" si="1"/>
        <v>#DIV/0!</v>
      </c>
      <c r="F25" s="291">
        <v>1621</v>
      </c>
    </row>
    <row r="26" spans="1:6" ht="22.5" customHeight="1">
      <c r="A26" s="298" t="s">
        <v>132</v>
      </c>
      <c r="B26" s="287">
        <f t="shared" si="0"/>
        <v>11439</v>
      </c>
      <c r="C26" s="291">
        <v>16251</v>
      </c>
      <c r="D26" s="291">
        <v>106197</v>
      </c>
      <c r="E26" s="289">
        <f t="shared" si="1"/>
        <v>-84.69730783355462</v>
      </c>
      <c r="F26" s="291">
        <v>4812</v>
      </c>
    </row>
    <row r="27" spans="1:6" ht="22.5" customHeight="1">
      <c r="A27" s="298" t="s">
        <v>133</v>
      </c>
      <c r="B27" s="287">
        <f t="shared" si="0"/>
        <v>5</v>
      </c>
      <c r="C27" s="291">
        <v>376</v>
      </c>
      <c r="D27" s="291">
        <v>222</v>
      </c>
      <c r="E27" s="289">
        <f t="shared" si="1"/>
        <v>69.36936936936937</v>
      </c>
      <c r="F27" s="291">
        <v>371</v>
      </c>
    </row>
    <row r="28" spans="1:6" ht="22.5" customHeight="1">
      <c r="A28" s="298" t="s">
        <v>134</v>
      </c>
      <c r="B28" s="287">
        <f t="shared" si="0"/>
        <v>0</v>
      </c>
      <c r="C28" s="291"/>
      <c r="D28" s="291">
        <v>9138</v>
      </c>
      <c r="E28" s="289">
        <f t="shared" si="1"/>
        <v>-100</v>
      </c>
      <c r="F28" s="291"/>
    </row>
    <row r="29" spans="1:6" ht="22.5" customHeight="1">
      <c r="A29" s="298" t="s">
        <v>135</v>
      </c>
      <c r="B29" s="287">
        <f t="shared" si="0"/>
        <v>0</v>
      </c>
      <c r="C29" s="291"/>
      <c r="D29" s="291"/>
      <c r="E29" s="289"/>
      <c r="F29" s="291"/>
    </row>
    <row r="30" spans="1:7" ht="22.5" customHeight="1">
      <c r="A30" s="298" t="s">
        <v>136</v>
      </c>
      <c r="B30" s="287">
        <f t="shared" si="0"/>
        <v>0</v>
      </c>
      <c r="C30" s="291"/>
      <c r="D30" s="291"/>
      <c r="E30" s="289" t="e">
        <f>(C30-D30)/D30*100</f>
        <v>#DIV/0!</v>
      </c>
      <c r="F30" s="291"/>
      <c r="G30" s="300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="60" zoomScaleNormal="60" zoomScaleSheetLayoutView="100" workbookViewId="0" topLeftCell="A1">
      <selection activeCell="I14" sqref="I14"/>
    </sheetView>
  </sheetViews>
  <sheetFormatPr defaultColWidth="9.00390625" defaultRowHeight="30" customHeight="1"/>
  <cols>
    <col min="1" max="1" width="11.625" style="0" customWidth="1"/>
    <col min="3" max="3" width="9.00390625" style="7" customWidth="1"/>
    <col min="4" max="4" width="9.375" style="7" bestFit="1" customWidth="1"/>
    <col min="5" max="6" width="9.00390625" style="7" customWidth="1"/>
    <col min="8" max="8" width="13.875" style="0" bestFit="1" customWidth="1"/>
    <col min="9" max="9" width="12.625" style="0" bestFit="1" customWidth="1"/>
  </cols>
  <sheetData>
    <row r="1" spans="1:7" ht="30" customHeight="1">
      <c r="A1" s="217" t="s">
        <v>137</v>
      </c>
      <c r="B1" s="217"/>
      <c r="C1" s="145"/>
      <c r="D1" s="145"/>
      <c r="E1" s="145"/>
      <c r="F1" s="145"/>
      <c r="G1" s="217"/>
    </row>
    <row r="2" spans="1:7" ht="30" customHeight="1">
      <c r="A2" s="255" t="s">
        <v>23</v>
      </c>
      <c r="B2" s="39"/>
      <c r="C2" s="220"/>
      <c r="D2" s="220"/>
      <c r="E2" s="220"/>
      <c r="F2" s="256" t="s">
        <v>138</v>
      </c>
      <c r="G2" s="125"/>
    </row>
    <row r="3" spans="1:7" ht="30" customHeight="1">
      <c r="A3" s="222" t="s">
        <v>139</v>
      </c>
      <c r="B3" s="227" t="s">
        <v>140</v>
      </c>
      <c r="C3" s="257" t="s">
        <v>141</v>
      </c>
      <c r="D3" s="258"/>
      <c r="E3" s="259"/>
      <c r="F3" s="260" t="s">
        <v>28</v>
      </c>
      <c r="G3" s="228" t="s">
        <v>142</v>
      </c>
    </row>
    <row r="4" spans="1:7" ht="25.5" customHeight="1">
      <c r="A4" s="229"/>
      <c r="B4" s="232"/>
      <c r="C4" s="261" t="s">
        <v>143</v>
      </c>
      <c r="D4" s="261" t="s">
        <v>144</v>
      </c>
      <c r="E4" s="261" t="s">
        <v>145</v>
      </c>
      <c r="F4" s="262"/>
      <c r="G4" s="233"/>
    </row>
    <row r="5" spans="1:13" ht="27" customHeight="1">
      <c r="A5" s="210" t="s">
        <v>146</v>
      </c>
      <c r="B5" s="263">
        <v>470000</v>
      </c>
      <c r="C5" s="264">
        <f>SUM(C6:C7)</f>
        <v>436667.9327598006</v>
      </c>
      <c r="D5" s="264">
        <f>SUM(D6:D7)</f>
        <v>393844.8327598006</v>
      </c>
      <c r="E5" s="264">
        <f>SUM(E6:E7)</f>
        <v>42823.1</v>
      </c>
      <c r="F5" s="264">
        <v>391977.223437132</v>
      </c>
      <c r="G5" s="265">
        <f aca="true" t="shared" si="0" ref="G5:G26">(C5/F5-1)*100</f>
        <v>11.401353612025966</v>
      </c>
      <c r="K5" s="273"/>
      <c r="L5" s="273"/>
      <c r="M5" s="273"/>
    </row>
    <row r="6" spans="1:13" ht="27" customHeight="1">
      <c r="A6" s="210" t="s">
        <v>147</v>
      </c>
      <c r="B6" s="266">
        <f>B5-B7</f>
        <v>258317</v>
      </c>
      <c r="C6" s="265">
        <f>SUM(D6:E6)</f>
        <v>231506.80000000002</v>
      </c>
      <c r="D6" s="265">
        <f>'县直部门'!D5</f>
        <v>188683.7</v>
      </c>
      <c r="E6" s="265">
        <f>'县直部门'!E5</f>
        <v>42823.1</v>
      </c>
      <c r="F6" s="265">
        <v>206449.9</v>
      </c>
      <c r="G6" s="265">
        <f t="shared" si="0"/>
        <v>12.13703663697585</v>
      </c>
      <c r="K6" s="273"/>
      <c r="L6" s="274"/>
      <c r="M6" s="273"/>
    </row>
    <row r="7" spans="1:13" ht="27" customHeight="1">
      <c r="A7" s="212" t="s">
        <v>148</v>
      </c>
      <c r="B7" s="265">
        <f>SUM(B8,B10:B21,B23:B26)</f>
        <v>211683</v>
      </c>
      <c r="C7" s="265">
        <f>SUM(C8,C10:C21,C23:C26)</f>
        <v>205161.13275980056</v>
      </c>
      <c r="D7" s="265">
        <f>SUM(D8,D10:D21,D23:D26)</f>
        <v>205161.13275980056</v>
      </c>
      <c r="E7" s="265">
        <f>SUM(E8,E10:E21,E23:E26)</f>
        <v>0</v>
      </c>
      <c r="F7" s="265">
        <v>185527.323437132</v>
      </c>
      <c r="G7" s="267">
        <f t="shared" si="0"/>
        <v>10.58270499402838</v>
      </c>
      <c r="I7">
        <f>C7/C5</f>
        <v>0.46983329291700987</v>
      </c>
      <c r="K7" s="273"/>
      <c r="L7" s="274"/>
      <c r="M7" s="273"/>
    </row>
    <row r="8" spans="1:13" ht="27" customHeight="1">
      <c r="A8" s="55" t="s">
        <v>149</v>
      </c>
      <c r="B8" s="268">
        <v>14590</v>
      </c>
      <c r="C8" s="265">
        <f aca="true" t="shared" si="1" ref="C8:C26">SUM(D8:E8)</f>
        <v>20410.023935999998</v>
      </c>
      <c r="D8" s="1">
        <v>20410.023935999998</v>
      </c>
      <c r="E8" s="269"/>
      <c r="F8" s="235">
        <v>15269.5708</v>
      </c>
      <c r="G8" s="265">
        <f t="shared" si="0"/>
        <v>33.664686475667004</v>
      </c>
      <c r="H8" s="270"/>
      <c r="I8" s="275"/>
      <c r="K8" s="273"/>
      <c r="L8" s="274"/>
      <c r="M8" s="273"/>
    </row>
    <row r="9" spans="1:13" ht="27" customHeight="1">
      <c r="A9" s="271" t="s">
        <v>150</v>
      </c>
      <c r="B9" s="268"/>
      <c r="C9" s="265">
        <f t="shared" si="1"/>
        <v>6172.613697</v>
      </c>
      <c r="D9" s="1">
        <v>6172.613697</v>
      </c>
      <c r="E9" s="269"/>
      <c r="F9" s="235">
        <v>5466.741437</v>
      </c>
      <c r="G9" s="265">
        <f t="shared" si="0"/>
        <v>12.912120833491691</v>
      </c>
      <c r="I9" s="275"/>
      <c r="K9" s="273"/>
      <c r="L9" s="274"/>
      <c r="M9" s="273"/>
    </row>
    <row r="10" spans="1:13" ht="27" customHeight="1">
      <c r="A10" s="55" t="s">
        <v>151</v>
      </c>
      <c r="B10" s="268">
        <v>10587</v>
      </c>
      <c r="C10" s="265">
        <f t="shared" si="1"/>
        <v>7855.07079386</v>
      </c>
      <c r="D10" s="1">
        <v>7855.07079386</v>
      </c>
      <c r="F10" s="235">
        <v>8088.5201165</v>
      </c>
      <c r="G10" s="265">
        <f t="shared" si="0"/>
        <v>-2.886180899319024</v>
      </c>
      <c r="I10" s="275"/>
      <c r="K10" s="273"/>
      <c r="L10" s="274"/>
      <c r="M10" s="273"/>
    </row>
    <row r="11" spans="1:13" ht="27" customHeight="1">
      <c r="A11" s="55" t="s">
        <v>152</v>
      </c>
      <c r="B11" s="268">
        <v>8716</v>
      </c>
      <c r="C11" s="265">
        <f t="shared" si="1"/>
        <v>7997.961325000001</v>
      </c>
      <c r="D11" s="1">
        <v>7997.961325000001</v>
      </c>
      <c r="E11" s="272"/>
      <c r="F11" s="235">
        <v>7127.45594</v>
      </c>
      <c r="G11" s="265">
        <f t="shared" si="0"/>
        <v>12.213409557744681</v>
      </c>
      <c r="I11" s="275"/>
      <c r="K11" s="273"/>
      <c r="L11" s="274"/>
      <c r="M11" s="273"/>
    </row>
    <row r="12" spans="1:13" ht="27" customHeight="1">
      <c r="A12" s="55" t="s">
        <v>153</v>
      </c>
      <c r="B12" s="268">
        <v>9600</v>
      </c>
      <c r="C12" s="265">
        <f t="shared" si="1"/>
        <v>9300.879362960002</v>
      </c>
      <c r="D12" s="1">
        <v>9300.879362960002</v>
      </c>
      <c r="E12" s="269"/>
      <c r="F12" s="235">
        <v>7360.55777933333</v>
      </c>
      <c r="G12" s="265">
        <f t="shared" si="0"/>
        <v>26.361067215240496</v>
      </c>
      <c r="I12" s="275"/>
      <c r="K12" s="273"/>
      <c r="L12" s="274"/>
      <c r="M12" s="273"/>
    </row>
    <row r="13" spans="1:13" ht="27" customHeight="1">
      <c r="A13" s="55" t="s">
        <v>154</v>
      </c>
      <c r="B13" s="268">
        <v>15200</v>
      </c>
      <c r="C13" s="265">
        <f t="shared" si="1"/>
        <v>11914.264664000004</v>
      </c>
      <c r="D13" s="1">
        <v>11914.264664000004</v>
      </c>
      <c r="E13" s="269"/>
      <c r="F13" s="235">
        <v>17144.083511</v>
      </c>
      <c r="G13" s="265">
        <f t="shared" si="0"/>
        <v>-30.505094329740267</v>
      </c>
      <c r="H13" s="270"/>
      <c r="I13" s="275"/>
      <c r="K13" s="273"/>
      <c r="L13" s="274"/>
      <c r="M13" s="273"/>
    </row>
    <row r="14" spans="1:13" ht="27" customHeight="1">
      <c r="A14" s="55" t="s">
        <v>155</v>
      </c>
      <c r="B14" s="268">
        <v>14888</v>
      </c>
      <c r="C14" s="265">
        <f t="shared" si="1"/>
        <v>17813.651357999992</v>
      </c>
      <c r="D14" s="1">
        <v>17813.651357999992</v>
      </c>
      <c r="E14" s="269"/>
      <c r="F14" s="235">
        <v>16879.6866563333</v>
      </c>
      <c r="G14" s="265">
        <f t="shared" si="0"/>
        <v>5.533068952534537</v>
      </c>
      <c r="H14" s="270"/>
      <c r="I14" s="275"/>
      <c r="K14" s="273"/>
      <c r="L14" s="274"/>
      <c r="M14" s="273"/>
    </row>
    <row r="15" spans="1:13" ht="27" customHeight="1">
      <c r="A15" s="55" t="s">
        <v>156</v>
      </c>
      <c r="B15" s="268">
        <v>14255</v>
      </c>
      <c r="C15" s="265">
        <f t="shared" si="1"/>
        <v>12418.42308002684</v>
      </c>
      <c r="D15" s="1">
        <v>12418.42308002684</v>
      </c>
      <c r="E15" s="269"/>
      <c r="F15" s="235">
        <v>10506.8238922083</v>
      </c>
      <c r="G15" s="265">
        <f t="shared" si="0"/>
        <v>18.193882446589328</v>
      </c>
      <c r="I15" s="275"/>
      <c r="K15" s="273"/>
      <c r="L15" s="274"/>
      <c r="M15" s="273"/>
    </row>
    <row r="16" spans="1:13" ht="27" customHeight="1">
      <c r="A16" s="55" t="s">
        <v>157</v>
      </c>
      <c r="B16" s="268">
        <v>7393</v>
      </c>
      <c r="C16" s="265">
        <f t="shared" si="1"/>
        <v>8603.110259472958</v>
      </c>
      <c r="D16" s="1">
        <v>8603.110259472958</v>
      </c>
      <c r="E16" s="269"/>
      <c r="F16" s="235">
        <v>6629.9971579</v>
      </c>
      <c r="G16" s="265">
        <f t="shared" si="0"/>
        <v>29.760391363394277</v>
      </c>
      <c r="H16" s="270"/>
      <c r="I16" s="275"/>
      <c r="K16" s="273"/>
      <c r="L16" s="274"/>
      <c r="M16" s="273"/>
    </row>
    <row r="17" spans="1:13" ht="27" customHeight="1">
      <c r="A17" s="55" t="s">
        <v>158</v>
      </c>
      <c r="B17" s="268">
        <v>15034</v>
      </c>
      <c r="C17" s="265">
        <f t="shared" si="1"/>
        <v>15053.13634183184</v>
      </c>
      <c r="D17" s="1">
        <v>15053.13634183184</v>
      </c>
      <c r="E17" s="269"/>
      <c r="F17" s="235">
        <v>13454.2607287</v>
      </c>
      <c r="G17" s="265">
        <f t="shared" si="0"/>
        <v>11.883786447821642</v>
      </c>
      <c r="I17" s="275"/>
      <c r="K17" s="273"/>
      <c r="L17" s="274"/>
      <c r="M17" s="273"/>
    </row>
    <row r="18" spans="1:13" ht="27" customHeight="1">
      <c r="A18" s="55" t="s">
        <v>159</v>
      </c>
      <c r="B18" s="268">
        <v>7888</v>
      </c>
      <c r="C18" s="265">
        <f t="shared" si="1"/>
        <v>8621.837875999998</v>
      </c>
      <c r="D18" s="1">
        <v>8621.837875999998</v>
      </c>
      <c r="E18" s="269"/>
      <c r="F18" s="235">
        <v>7728.593083</v>
      </c>
      <c r="G18" s="265">
        <f t="shared" si="0"/>
        <v>11.55766364469104</v>
      </c>
      <c r="H18" s="270"/>
      <c r="I18" s="275"/>
      <c r="K18" s="273"/>
      <c r="L18" s="274"/>
      <c r="M18" s="273"/>
    </row>
    <row r="19" spans="1:13" ht="27" customHeight="1">
      <c r="A19" s="55" t="s">
        <v>160</v>
      </c>
      <c r="B19" s="268">
        <v>11473</v>
      </c>
      <c r="C19" s="265">
        <f t="shared" si="1"/>
        <v>9643.110599999998</v>
      </c>
      <c r="D19" s="1">
        <v>9643.110599999998</v>
      </c>
      <c r="E19" s="269"/>
      <c r="F19" s="235">
        <v>9433.995361</v>
      </c>
      <c r="G19" s="265">
        <f t="shared" si="0"/>
        <v>2.21661375692932</v>
      </c>
      <c r="I19" s="275" t="s">
        <v>161</v>
      </c>
      <c r="K19" s="273"/>
      <c r="L19" s="274"/>
      <c r="M19" s="273"/>
    </row>
    <row r="20" spans="1:13" ht="27" customHeight="1">
      <c r="A20" s="55" t="s">
        <v>162</v>
      </c>
      <c r="B20" s="268">
        <v>22426</v>
      </c>
      <c r="C20" s="265">
        <f t="shared" si="1"/>
        <v>22912.3282</v>
      </c>
      <c r="D20" s="1">
        <v>22912.3282</v>
      </c>
      <c r="E20" s="269"/>
      <c r="F20" s="235">
        <v>19964.9956</v>
      </c>
      <c r="G20" s="265">
        <f t="shared" si="0"/>
        <v>14.762500623841879</v>
      </c>
      <c r="H20" s="270"/>
      <c r="I20" s="275"/>
      <c r="K20" s="273"/>
      <c r="L20" s="274"/>
      <c r="M20" s="273"/>
    </row>
    <row r="21" spans="1:13" ht="27" customHeight="1">
      <c r="A21" s="55" t="s">
        <v>163</v>
      </c>
      <c r="B21" s="268">
        <v>19950</v>
      </c>
      <c r="C21" s="265">
        <f t="shared" si="1"/>
        <v>18482.014405640002</v>
      </c>
      <c r="D21" s="1">
        <v>18482.014405640002</v>
      </c>
      <c r="E21" s="269"/>
      <c r="F21" s="235">
        <v>16943.554575</v>
      </c>
      <c r="G21" s="265">
        <f t="shared" si="0"/>
        <v>9.079911914764228</v>
      </c>
      <c r="I21" s="275"/>
      <c r="K21" s="273"/>
      <c r="L21" s="274"/>
      <c r="M21" s="273"/>
    </row>
    <row r="22" spans="1:13" ht="27" customHeight="1">
      <c r="A22" s="216" t="s">
        <v>164</v>
      </c>
      <c r="B22" s="268"/>
      <c r="C22" s="265">
        <f t="shared" si="1"/>
        <v>461.156011</v>
      </c>
      <c r="D22" s="1">
        <v>461.156011</v>
      </c>
      <c r="E22" s="269"/>
      <c r="F22" s="235">
        <v>246</v>
      </c>
      <c r="G22" s="265">
        <f t="shared" si="0"/>
        <v>87.4617930894309</v>
      </c>
      <c r="I22" s="275"/>
      <c r="K22" s="273"/>
      <c r="L22" s="274"/>
      <c r="M22" s="273"/>
    </row>
    <row r="23" spans="1:13" ht="27" customHeight="1">
      <c r="A23" s="55" t="s">
        <v>165</v>
      </c>
      <c r="B23" s="268">
        <v>11500</v>
      </c>
      <c r="C23" s="265">
        <f t="shared" si="1"/>
        <v>11120.03314290667</v>
      </c>
      <c r="D23" s="1">
        <v>11120.03314290667</v>
      </c>
      <c r="E23" s="269"/>
      <c r="F23" s="235">
        <v>9638.968602</v>
      </c>
      <c r="G23" s="265">
        <f t="shared" si="0"/>
        <v>15.365384016287397</v>
      </c>
      <c r="I23" s="275"/>
      <c r="K23" s="273"/>
      <c r="L23" s="274"/>
      <c r="M23" s="273"/>
    </row>
    <row r="24" spans="1:13" ht="27" customHeight="1">
      <c r="A24" s="55" t="s">
        <v>166</v>
      </c>
      <c r="B24" s="268">
        <v>13591</v>
      </c>
      <c r="C24" s="265">
        <f t="shared" si="1"/>
        <v>12592.060436784463</v>
      </c>
      <c r="D24" s="1">
        <v>12592.060436784463</v>
      </c>
      <c r="E24" s="269"/>
      <c r="F24" s="235">
        <v>12657.200843076</v>
      </c>
      <c r="G24" s="265">
        <f t="shared" si="0"/>
        <v>-0.5146509650842068</v>
      </c>
      <c r="H24" s="270"/>
      <c r="I24" s="275"/>
      <c r="K24" s="273"/>
      <c r="L24" s="273"/>
      <c r="M24" s="273"/>
    </row>
    <row r="25" spans="1:13" ht="27" customHeight="1">
      <c r="A25" s="55" t="s">
        <v>167</v>
      </c>
      <c r="B25" s="268">
        <v>8779</v>
      </c>
      <c r="C25" s="265">
        <f t="shared" si="1"/>
        <v>5897.279672317781</v>
      </c>
      <c r="D25" s="1">
        <v>5897.279672317781</v>
      </c>
      <c r="E25" s="269"/>
      <c r="F25" s="235">
        <v>6699.0587910815</v>
      </c>
      <c r="G25" s="265">
        <f t="shared" si="0"/>
        <v>-11.96853384584612</v>
      </c>
      <c r="I25" s="275"/>
      <c r="K25" s="273"/>
      <c r="L25" s="273"/>
      <c r="M25" s="273"/>
    </row>
    <row r="26" spans="1:13" ht="27" customHeight="1">
      <c r="A26" s="55" t="s">
        <v>168</v>
      </c>
      <c r="B26" s="268">
        <v>5813</v>
      </c>
      <c r="C26" s="265">
        <f t="shared" si="1"/>
        <v>4525.947304999995</v>
      </c>
      <c r="D26" s="1">
        <v>4525.947304999995</v>
      </c>
      <c r="E26" s="269"/>
      <c r="F26" s="235"/>
      <c r="G26" s="265" t="e">
        <f t="shared" si="0"/>
        <v>#DIV/0!</v>
      </c>
      <c r="K26" s="273"/>
      <c r="L26" s="273"/>
      <c r="M26" s="273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="60" zoomScaleNormal="60" zoomScaleSheetLayoutView="100" workbookViewId="0" topLeftCell="A1">
      <selection activeCell="J11" sqref="J11"/>
    </sheetView>
  </sheetViews>
  <sheetFormatPr defaultColWidth="9.00390625" defaultRowHeight="14.25"/>
  <cols>
    <col min="1" max="1" width="18.50390625" style="0" customWidth="1"/>
    <col min="4" max="5" width="9.50390625" style="0" customWidth="1"/>
    <col min="10" max="10" width="9.375" style="0" bestFit="1" customWidth="1"/>
  </cols>
  <sheetData>
    <row r="1" spans="1:7" ht="18" customHeight="1">
      <c r="A1" s="217" t="s">
        <v>169</v>
      </c>
      <c r="B1" s="217"/>
      <c r="C1" s="217"/>
      <c r="D1" s="217"/>
      <c r="E1" s="217"/>
      <c r="F1" s="217"/>
      <c r="G1" s="217"/>
    </row>
    <row r="2" spans="1:7" ht="18" customHeight="1">
      <c r="A2" s="218" t="s">
        <v>23</v>
      </c>
      <c r="B2" s="219"/>
      <c r="C2" s="39"/>
      <c r="D2" s="220"/>
      <c r="E2" s="220"/>
      <c r="F2" s="221" t="s">
        <v>138</v>
      </c>
      <c r="G2" s="221"/>
    </row>
    <row r="3" spans="1:7" ht="18" customHeight="1">
      <c r="A3" s="222" t="s">
        <v>170</v>
      </c>
      <c r="B3" s="223" t="s">
        <v>140</v>
      </c>
      <c r="C3" s="224" t="s">
        <v>141</v>
      </c>
      <c r="D3" s="225"/>
      <c r="E3" s="226"/>
      <c r="F3" s="227" t="s">
        <v>28</v>
      </c>
      <c r="G3" s="228" t="s">
        <v>142</v>
      </c>
    </row>
    <row r="4" spans="1:7" ht="18" customHeight="1">
      <c r="A4" s="229"/>
      <c r="B4" s="230"/>
      <c r="C4" s="43" t="s">
        <v>143</v>
      </c>
      <c r="D4" s="231" t="s">
        <v>144</v>
      </c>
      <c r="E4" s="43" t="s">
        <v>145</v>
      </c>
      <c r="F4" s="232"/>
      <c r="G4" s="233"/>
    </row>
    <row r="5" spans="1:7" ht="18" customHeight="1">
      <c r="A5" s="234" t="s">
        <v>171</v>
      </c>
      <c r="B5" s="231">
        <f>'乡镇场'!B5-'乡镇场'!B7</f>
        <v>258317</v>
      </c>
      <c r="C5" s="235">
        <f>SUM(C6+C25)</f>
        <v>231506.80000000002</v>
      </c>
      <c r="D5" s="236">
        <v>188683.7</v>
      </c>
      <c r="E5" s="235">
        <f>SUM(E6+E25)</f>
        <v>42823.1</v>
      </c>
      <c r="F5" s="235">
        <v>206449.9</v>
      </c>
      <c r="G5" s="237">
        <f aca="true" t="shared" si="0" ref="G5:G41">(C5-F5)/F5*100</f>
        <v>12.137036636975859</v>
      </c>
    </row>
    <row r="6" spans="1:7" ht="18" customHeight="1">
      <c r="A6" s="234" t="s">
        <v>172</v>
      </c>
      <c r="B6" s="231">
        <f>SUM(B7:B15,B17,B20:B22)</f>
        <v>0</v>
      </c>
      <c r="C6" s="235">
        <f aca="true" t="shared" si="1" ref="C6:C41">SUM(D6:E6)</f>
        <v>220559.38670700003</v>
      </c>
      <c r="D6" s="238">
        <f>D5-D25</f>
        <v>177736.28670700002</v>
      </c>
      <c r="E6" s="235">
        <f>SUM(E7:E15,E17,E20:E22)</f>
        <v>42823.1</v>
      </c>
      <c r="F6" s="235">
        <v>193056.461285</v>
      </c>
      <c r="G6" s="237">
        <f t="shared" si="0"/>
        <v>14.24605280700695</v>
      </c>
    </row>
    <row r="7" spans="1:7" ht="18" customHeight="1">
      <c r="A7" s="55" t="s">
        <v>173</v>
      </c>
      <c r="B7" s="239"/>
      <c r="C7" s="235">
        <f t="shared" si="1"/>
        <v>351.493446</v>
      </c>
      <c r="D7" s="240">
        <v>351.493446</v>
      </c>
      <c r="E7" s="241"/>
      <c r="F7" s="235">
        <v>128.82421</v>
      </c>
      <c r="G7" s="237">
        <f t="shared" si="0"/>
        <v>172.84735221741317</v>
      </c>
    </row>
    <row r="8" spans="1:7" ht="18" customHeight="1">
      <c r="A8" s="242" t="s">
        <v>174</v>
      </c>
      <c r="B8" s="239"/>
      <c r="C8" s="235">
        <f t="shared" si="1"/>
        <v>532.221206</v>
      </c>
      <c r="D8" s="240">
        <v>532.221206</v>
      </c>
      <c r="E8" s="241"/>
      <c r="F8" s="235">
        <v>1032.033547</v>
      </c>
      <c r="G8" s="237">
        <f t="shared" si="0"/>
        <v>-48.429854092717775</v>
      </c>
    </row>
    <row r="9" spans="1:7" ht="18" customHeight="1">
      <c r="A9" s="55" t="s">
        <v>175</v>
      </c>
      <c r="B9" s="239"/>
      <c r="C9" s="235">
        <f t="shared" si="1"/>
        <v>2.359615</v>
      </c>
      <c r="D9" s="240">
        <v>2.359615</v>
      </c>
      <c r="E9" s="241"/>
      <c r="F9" s="235">
        <v>2.331822</v>
      </c>
      <c r="G9" s="237">
        <f t="shared" si="0"/>
        <v>1.191900582462982</v>
      </c>
    </row>
    <row r="10" spans="1:7" ht="18" customHeight="1">
      <c r="A10" s="243" t="s">
        <v>176</v>
      </c>
      <c r="B10" s="239"/>
      <c r="C10" s="235">
        <f t="shared" si="1"/>
        <v>0.018097</v>
      </c>
      <c r="D10" s="240">
        <v>0.018097</v>
      </c>
      <c r="E10" s="241"/>
      <c r="F10" s="235">
        <v>14.948752</v>
      </c>
      <c r="G10" s="237">
        <f t="shared" si="0"/>
        <v>-99.87893972687486</v>
      </c>
    </row>
    <row r="11" spans="1:7" ht="18" customHeight="1">
      <c r="A11" s="55" t="s">
        <v>177</v>
      </c>
      <c r="B11" s="239"/>
      <c r="C11" s="235">
        <f t="shared" si="1"/>
        <v>5.073812</v>
      </c>
      <c r="D11" s="240">
        <v>5.073812</v>
      </c>
      <c r="E11" s="241"/>
      <c r="F11" s="235">
        <v>153.582697</v>
      </c>
      <c r="G11" s="237">
        <f t="shared" si="0"/>
        <v>-96.69636482552458</v>
      </c>
    </row>
    <row r="12" spans="1:7" ht="18" customHeight="1">
      <c r="A12" s="55" t="s">
        <v>178</v>
      </c>
      <c r="B12" s="239"/>
      <c r="C12" s="235">
        <f t="shared" si="1"/>
        <v>83.165734</v>
      </c>
      <c r="D12" s="240">
        <v>83.165734</v>
      </c>
      <c r="E12" s="241"/>
      <c r="F12" s="235">
        <v>99.793201</v>
      </c>
      <c r="G12" s="237">
        <f t="shared" si="0"/>
        <v>-16.661923691574938</v>
      </c>
    </row>
    <row r="13" spans="1:7" ht="18" customHeight="1">
      <c r="A13" s="55" t="s">
        <v>179</v>
      </c>
      <c r="B13" s="239"/>
      <c r="C13" s="235">
        <f t="shared" si="1"/>
        <v>113.108924</v>
      </c>
      <c r="D13" s="240">
        <v>113.108924</v>
      </c>
      <c r="E13" s="241"/>
      <c r="F13" s="235">
        <v>389.055827</v>
      </c>
      <c r="G13" s="237">
        <f t="shared" si="0"/>
        <v>-70.92732812352918</v>
      </c>
    </row>
    <row r="14" spans="1:7" ht="18" customHeight="1">
      <c r="A14" s="55" t="s">
        <v>180</v>
      </c>
      <c r="B14" s="239"/>
      <c r="C14" s="235">
        <f t="shared" si="1"/>
        <v>530.77257027</v>
      </c>
      <c r="D14" s="240">
        <v>530.77257027</v>
      </c>
      <c r="E14" s="241"/>
      <c r="F14" s="235">
        <v>475.827371603333</v>
      </c>
      <c r="G14" s="237">
        <f t="shared" si="0"/>
        <v>11.547296760488019</v>
      </c>
    </row>
    <row r="15" spans="1:7" ht="18" customHeight="1">
      <c r="A15" s="55" t="s">
        <v>181</v>
      </c>
      <c r="B15" s="239"/>
      <c r="C15" s="235">
        <f t="shared" si="1"/>
        <v>777.465807</v>
      </c>
      <c r="D15" s="240">
        <v>777.465807</v>
      </c>
      <c r="E15" s="241"/>
      <c r="F15" s="235">
        <v>1226.698416</v>
      </c>
      <c r="G15" s="237">
        <f t="shared" si="0"/>
        <v>-36.62127570563358</v>
      </c>
    </row>
    <row r="16" spans="1:7" ht="18" customHeight="1">
      <c r="A16" s="244" t="s">
        <v>182</v>
      </c>
      <c r="B16" s="245">
        <f>SUM(B17:B19)</f>
        <v>0</v>
      </c>
      <c r="C16" s="235">
        <f t="shared" si="1"/>
        <v>207061.2</v>
      </c>
      <c r="D16" s="241">
        <v>207061.2</v>
      </c>
      <c r="E16" s="241"/>
      <c r="F16" s="235">
        <v>130585.2</v>
      </c>
      <c r="G16" s="237">
        <f t="shared" si="0"/>
        <v>58.564063921485754</v>
      </c>
    </row>
    <row r="17" spans="1:7" ht="18" customHeight="1">
      <c r="A17" s="246" t="s">
        <v>183</v>
      </c>
      <c r="B17" s="239"/>
      <c r="C17" s="235">
        <f t="shared" si="1"/>
        <v>149561.4</v>
      </c>
      <c r="D17" s="241">
        <v>149561.4</v>
      </c>
      <c r="E17" s="241"/>
      <c r="F17" s="235">
        <v>89009.5</v>
      </c>
      <c r="G17" s="237">
        <f t="shared" si="0"/>
        <v>68.02858121885865</v>
      </c>
    </row>
    <row r="18" spans="1:7" ht="18" customHeight="1">
      <c r="A18" s="247" t="s">
        <v>184</v>
      </c>
      <c r="B18" s="239"/>
      <c r="C18" s="235">
        <f t="shared" si="1"/>
        <v>1054.1</v>
      </c>
      <c r="D18" s="241">
        <v>1054.1</v>
      </c>
      <c r="E18" s="241"/>
      <c r="F18" s="235">
        <v>1353.8</v>
      </c>
      <c r="G18" s="237">
        <f t="shared" si="0"/>
        <v>-22.137686512040187</v>
      </c>
    </row>
    <row r="19" spans="1:7" ht="18" customHeight="1">
      <c r="A19" s="247" t="s">
        <v>185</v>
      </c>
      <c r="B19" s="239"/>
      <c r="C19" s="235">
        <f t="shared" si="1"/>
        <v>56445.6</v>
      </c>
      <c r="D19" s="241">
        <v>56445.6</v>
      </c>
      <c r="E19" s="241"/>
      <c r="F19" s="235">
        <v>40221.9</v>
      </c>
      <c r="G19" s="237">
        <f t="shared" si="0"/>
        <v>40.33548887546336</v>
      </c>
    </row>
    <row r="20" spans="1:7" ht="18" customHeight="1">
      <c r="A20" s="55" t="s">
        <v>186</v>
      </c>
      <c r="B20" s="239"/>
      <c r="C20" s="235">
        <f t="shared" si="1"/>
        <v>0</v>
      </c>
      <c r="D20" s="241"/>
      <c r="E20" s="241"/>
      <c r="F20" s="235">
        <v>0</v>
      </c>
      <c r="G20" s="237" t="e">
        <f t="shared" si="0"/>
        <v>#DIV/0!</v>
      </c>
    </row>
    <row r="21" spans="1:7" ht="18" customHeight="1">
      <c r="A21" s="44" t="s">
        <v>187</v>
      </c>
      <c r="B21" s="239"/>
      <c r="C21" s="235">
        <f t="shared" si="1"/>
        <v>0</v>
      </c>
      <c r="D21" s="241"/>
      <c r="E21" s="241"/>
      <c r="F21" s="235">
        <v>0</v>
      </c>
      <c r="G21" s="237" t="e">
        <f t="shared" si="0"/>
        <v>#DIV/0!</v>
      </c>
    </row>
    <row r="22" spans="1:7" ht="18" customHeight="1">
      <c r="A22" s="55" t="s">
        <v>188</v>
      </c>
      <c r="B22" s="248"/>
      <c r="C22" s="235">
        <f t="shared" si="1"/>
        <v>68602.30749573003</v>
      </c>
      <c r="D22" s="235">
        <f>D6-SUM(D7:D15)-D17-D20-D21</f>
        <v>25779.20749573002</v>
      </c>
      <c r="E22" s="249">
        <v>42823.1</v>
      </c>
      <c r="F22" s="235">
        <v>100523.865441397</v>
      </c>
      <c r="G22" s="237">
        <f t="shared" si="0"/>
        <v>-31.75520340916106</v>
      </c>
    </row>
    <row r="23" spans="1:7" ht="18" customHeight="1">
      <c r="A23" s="55" t="s">
        <v>189</v>
      </c>
      <c r="B23" s="239"/>
      <c r="C23" s="235">
        <f t="shared" si="1"/>
        <v>0</v>
      </c>
      <c r="D23" s="241"/>
      <c r="E23" s="241"/>
      <c r="F23" s="235">
        <v>0</v>
      </c>
      <c r="G23" s="237" t="e">
        <f t="shared" si="0"/>
        <v>#DIV/0!</v>
      </c>
    </row>
    <row r="24" spans="1:7" ht="18" customHeight="1">
      <c r="A24" s="55" t="s">
        <v>190</v>
      </c>
      <c r="B24" s="248">
        <f>B22-B23</f>
        <v>0</v>
      </c>
      <c r="C24" s="235">
        <f t="shared" si="1"/>
        <v>68602.30749573003</v>
      </c>
      <c r="D24" s="235">
        <f>D22-D23</f>
        <v>25779.20749573002</v>
      </c>
      <c r="E24" s="235">
        <f>E22-E23</f>
        <v>42823.1</v>
      </c>
      <c r="F24" s="235">
        <v>100523.865441397</v>
      </c>
      <c r="G24" s="237">
        <f t="shared" si="0"/>
        <v>-31.75520340916106</v>
      </c>
    </row>
    <row r="25" spans="1:7" ht="18" customHeight="1">
      <c r="A25" s="250" t="s">
        <v>191</v>
      </c>
      <c r="B25" s="251">
        <f>SUM(B26:B39)</f>
        <v>0</v>
      </c>
      <c r="C25" s="235">
        <f t="shared" si="1"/>
        <v>10947.413293</v>
      </c>
      <c r="D25" s="235">
        <f>SUM(D26:D39)</f>
        <v>10947.413293</v>
      </c>
      <c r="E25" s="235">
        <f>SUM(E26:E39)</f>
        <v>0</v>
      </c>
      <c r="F25" s="235">
        <v>13393.438715</v>
      </c>
      <c r="G25" s="237">
        <f t="shared" si="0"/>
        <v>-18.262863436710774</v>
      </c>
    </row>
    <row r="26" spans="1:7" ht="18" customHeight="1">
      <c r="A26" s="55" t="s">
        <v>192</v>
      </c>
      <c r="B26" s="239"/>
      <c r="C26" s="235">
        <f t="shared" si="1"/>
        <v>319.730145</v>
      </c>
      <c r="D26" s="240">
        <v>319.730145</v>
      </c>
      <c r="E26" s="252"/>
      <c r="F26" s="235">
        <v>338.131937</v>
      </c>
      <c r="G26" s="237">
        <f t="shared" si="0"/>
        <v>-5.442192820727254</v>
      </c>
    </row>
    <row r="27" spans="1:7" ht="18" customHeight="1">
      <c r="A27" s="55" t="s">
        <v>193</v>
      </c>
      <c r="B27" s="239"/>
      <c r="C27" s="235">
        <f t="shared" si="1"/>
        <v>263.358015</v>
      </c>
      <c r="D27" s="240">
        <v>263.358015</v>
      </c>
      <c r="E27" s="252"/>
      <c r="F27" s="235">
        <v>266.580311</v>
      </c>
      <c r="G27" s="237">
        <f t="shared" si="0"/>
        <v>-1.2087524348337833</v>
      </c>
    </row>
    <row r="28" spans="1:7" ht="18" customHeight="1">
      <c r="A28" s="55" t="s">
        <v>194</v>
      </c>
      <c r="B28" s="239"/>
      <c r="C28" s="235">
        <f t="shared" si="1"/>
        <v>199.453329</v>
      </c>
      <c r="D28" s="240">
        <v>199.453329</v>
      </c>
      <c r="E28" s="252"/>
      <c r="F28" s="235">
        <v>187.852808</v>
      </c>
      <c r="G28" s="237">
        <f t="shared" si="0"/>
        <v>6.175324778749108</v>
      </c>
    </row>
    <row r="29" spans="1:7" ht="18" customHeight="1">
      <c r="A29" s="55" t="s">
        <v>195</v>
      </c>
      <c r="B29" s="239"/>
      <c r="C29" s="235">
        <f t="shared" si="1"/>
        <v>317.905182</v>
      </c>
      <c r="D29" s="240">
        <v>317.905182</v>
      </c>
      <c r="E29" s="252"/>
      <c r="F29" s="235">
        <v>283.01006</v>
      </c>
      <c r="G29" s="237">
        <f t="shared" si="0"/>
        <v>12.329993499171024</v>
      </c>
    </row>
    <row r="30" spans="1:7" ht="18" customHeight="1">
      <c r="A30" s="55" t="s">
        <v>196</v>
      </c>
      <c r="B30" s="239"/>
      <c r="C30" s="235">
        <f t="shared" si="1"/>
        <v>84.855189</v>
      </c>
      <c r="D30" s="240">
        <v>84.855189</v>
      </c>
      <c r="E30" s="252"/>
      <c r="F30" s="235">
        <v>83.749616</v>
      </c>
      <c r="G30" s="237">
        <f t="shared" si="0"/>
        <v>1.3200932169050095</v>
      </c>
    </row>
    <row r="31" spans="1:7" ht="18" customHeight="1">
      <c r="A31" s="55" t="s">
        <v>197</v>
      </c>
      <c r="B31" s="239"/>
      <c r="C31" s="235">
        <f t="shared" si="1"/>
        <v>3250.838552</v>
      </c>
      <c r="D31" s="240">
        <v>3250.838552</v>
      </c>
      <c r="E31" s="252"/>
      <c r="F31" s="235">
        <v>3207.1698</v>
      </c>
      <c r="G31" s="237">
        <f t="shared" si="0"/>
        <v>1.3615977551297733</v>
      </c>
    </row>
    <row r="32" spans="1:7" ht="18" customHeight="1">
      <c r="A32" s="253" t="s">
        <v>198</v>
      </c>
      <c r="B32" s="239"/>
      <c r="C32" s="235">
        <f t="shared" si="1"/>
        <v>1222.132337</v>
      </c>
      <c r="D32" s="240">
        <v>1222.132337</v>
      </c>
      <c r="E32" s="252"/>
      <c r="F32" s="235">
        <v>1335.450212</v>
      </c>
      <c r="G32" s="237">
        <f t="shared" si="0"/>
        <v>-8.485368752931087</v>
      </c>
    </row>
    <row r="33" spans="1:7" ht="18" customHeight="1">
      <c r="A33" s="253" t="s">
        <v>199</v>
      </c>
      <c r="B33" s="239"/>
      <c r="C33" s="235">
        <f t="shared" si="1"/>
        <v>2644.444059</v>
      </c>
      <c r="D33" s="240">
        <v>2644.444059</v>
      </c>
      <c r="E33" s="252"/>
      <c r="F33" s="235">
        <v>3980.356992</v>
      </c>
      <c r="G33" s="237">
        <f t="shared" si="0"/>
        <v>-33.56264113206457</v>
      </c>
    </row>
    <row r="34" spans="1:7" ht="18" customHeight="1">
      <c r="A34" s="253" t="s">
        <v>200</v>
      </c>
      <c r="B34" s="239"/>
      <c r="C34" s="235">
        <f t="shared" si="1"/>
        <v>1812.844199</v>
      </c>
      <c r="D34" s="240">
        <v>1812.844199</v>
      </c>
      <c r="E34" s="252"/>
      <c r="F34" s="235">
        <v>2200.830764</v>
      </c>
      <c r="G34" s="237">
        <f t="shared" si="0"/>
        <v>-17.629095855368547</v>
      </c>
    </row>
    <row r="35" spans="1:7" ht="18" customHeight="1">
      <c r="A35" s="253" t="s">
        <v>201</v>
      </c>
      <c r="B35" s="239"/>
      <c r="C35" s="235">
        <f t="shared" si="1"/>
        <v>309.597854</v>
      </c>
      <c r="D35" s="240">
        <v>309.597854</v>
      </c>
      <c r="E35" s="252"/>
      <c r="F35" s="235">
        <v>291.923711</v>
      </c>
      <c r="G35" s="237">
        <f t="shared" si="0"/>
        <v>6.0543704858561345</v>
      </c>
    </row>
    <row r="36" spans="1:7" ht="18" customHeight="1">
      <c r="A36" s="253" t="s">
        <v>202</v>
      </c>
      <c r="B36" s="239"/>
      <c r="C36" s="235">
        <f t="shared" si="1"/>
        <v>9.700862</v>
      </c>
      <c r="D36" s="240">
        <v>9.700862</v>
      </c>
      <c r="E36" s="252"/>
      <c r="F36" s="235">
        <v>9.700736</v>
      </c>
      <c r="G36" s="237">
        <f t="shared" si="0"/>
        <v>0.00129887051870729</v>
      </c>
    </row>
    <row r="37" spans="1:7" ht="18" customHeight="1">
      <c r="A37" s="253" t="s">
        <v>203</v>
      </c>
      <c r="B37" s="239"/>
      <c r="C37" s="235">
        <f t="shared" si="1"/>
        <v>27.052013</v>
      </c>
      <c r="D37" s="240">
        <v>27.052013</v>
      </c>
      <c r="E37" s="252"/>
      <c r="F37" s="235">
        <v>21.136633</v>
      </c>
      <c r="G37" s="237">
        <f t="shared" si="0"/>
        <v>27.986387425092722</v>
      </c>
    </row>
    <row r="38" spans="1:7" ht="18" customHeight="1">
      <c r="A38" s="55" t="s">
        <v>204</v>
      </c>
      <c r="B38" s="239"/>
      <c r="C38" s="235">
        <f t="shared" si="1"/>
        <v>393.437363</v>
      </c>
      <c r="D38" s="240">
        <v>393.437363</v>
      </c>
      <c r="E38" s="252"/>
      <c r="F38" s="235">
        <v>1036.498117</v>
      </c>
      <c r="G38" s="237">
        <f t="shared" si="0"/>
        <v>-62.041671224763064</v>
      </c>
    </row>
    <row r="39" spans="1:7" ht="18" customHeight="1">
      <c r="A39" s="55" t="s">
        <v>205</v>
      </c>
      <c r="B39" s="239"/>
      <c r="C39" s="235">
        <f t="shared" si="1"/>
        <v>92.064194</v>
      </c>
      <c r="D39" s="240">
        <v>92.064194</v>
      </c>
      <c r="E39" s="252"/>
      <c r="F39" s="235">
        <v>151.047018</v>
      </c>
      <c r="G39" s="237">
        <f t="shared" si="0"/>
        <v>-39.049313770630015</v>
      </c>
    </row>
    <row r="40" spans="1:7" ht="18" customHeight="1">
      <c r="A40" s="254" t="s">
        <v>206</v>
      </c>
      <c r="B40" s="239"/>
      <c r="C40" s="235">
        <f t="shared" si="1"/>
        <v>627.465818</v>
      </c>
      <c r="D40" s="240">
        <v>627.465818</v>
      </c>
      <c r="E40" s="252"/>
      <c r="F40" s="235">
        <v>1790.934707</v>
      </c>
      <c r="G40" s="237">
        <f t="shared" si="0"/>
        <v>-64.96433870271741</v>
      </c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/>
  <pageMargins left="0.708661417322835" right="0.708661417322835" top="0.551181102362205" bottom="0.551181102362205" header="0.31496062992126" footer="0.31496062992126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="50" zoomScaleNormal="50" zoomScaleSheetLayoutView="100" workbookViewId="0" topLeftCell="A1">
      <selection activeCell="D5" sqref="D5"/>
    </sheetView>
  </sheetViews>
  <sheetFormatPr defaultColWidth="9.00390625" defaultRowHeight="14.25"/>
  <cols>
    <col min="1" max="1" width="14.375" style="0" customWidth="1"/>
    <col min="2" max="6" width="12.625" style="0" customWidth="1"/>
    <col min="11" max="12" width="12.625" style="0" bestFit="1" customWidth="1"/>
  </cols>
  <sheetData>
    <row r="1" spans="1:6" ht="29.25" customHeight="1">
      <c r="A1" s="207" t="s">
        <v>207</v>
      </c>
      <c r="B1" s="207"/>
      <c r="C1" s="207"/>
      <c r="D1" s="207"/>
      <c r="E1" s="207"/>
      <c r="F1" s="207"/>
    </row>
    <row r="2" spans="1:6" ht="29.25" customHeight="1">
      <c r="A2" s="38" t="s">
        <v>23</v>
      </c>
      <c r="B2" s="39"/>
      <c r="C2" s="39"/>
      <c r="D2" s="11" t="s">
        <v>208</v>
      </c>
      <c r="E2" s="11"/>
      <c r="F2" s="11"/>
    </row>
    <row r="3" spans="1:12" ht="29.25" customHeight="1">
      <c r="A3" s="208" t="s">
        <v>209</v>
      </c>
      <c r="B3" s="48" t="s">
        <v>26</v>
      </c>
      <c r="C3" s="48" t="s">
        <v>27</v>
      </c>
      <c r="D3" s="48" t="s">
        <v>28</v>
      </c>
      <c r="E3" s="48" t="s">
        <v>142</v>
      </c>
      <c r="F3" s="209" t="s">
        <v>210</v>
      </c>
      <c r="L3" s="7"/>
    </row>
    <row r="4" spans="1:12" ht="29.25" customHeight="1">
      <c r="A4" s="210" t="s">
        <v>211</v>
      </c>
      <c r="B4" s="52"/>
      <c r="C4" s="52"/>
      <c r="D4" s="52"/>
      <c r="E4" s="52"/>
      <c r="F4" s="211"/>
      <c r="L4" s="7"/>
    </row>
    <row r="5" spans="1:12" ht="30" customHeight="1">
      <c r="A5" s="212" t="s">
        <v>212</v>
      </c>
      <c r="B5" s="213">
        <f>C5-F5</f>
        <v>17035.09999999992</v>
      </c>
      <c r="C5" s="214">
        <f>'分项完成'!C6</f>
        <v>197431.99999999994</v>
      </c>
      <c r="D5" s="214">
        <v>190282.4</v>
      </c>
      <c r="E5" s="213">
        <f aca="true" t="shared" si="0" ref="E5:E24">C5/D5*100-100</f>
        <v>3.7573627408525283</v>
      </c>
      <c r="F5" s="214">
        <v>180396.90000000002</v>
      </c>
      <c r="L5" s="7"/>
    </row>
    <row r="6" spans="1:12" ht="30" customHeight="1">
      <c r="A6" s="212" t="s">
        <v>213</v>
      </c>
      <c r="B6" s="213">
        <f>C6-F6</f>
        <v>10857.800416959057</v>
      </c>
      <c r="C6" s="213">
        <f>C5-C7</f>
        <v>119397.38983425855</v>
      </c>
      <c r="D6" s="213">
        <f>D5-D7</f>
        <v>118032.63704052166</v>
      </c>
      <c r="E6" s="213">
        <f t="shared" si="0"/>
        <v>1.1562503625741556</v>
      </c>
      <c r="F6" s="213">
        <v>108539.58941729949</v>
      </c>
      <c r="L6" s="7"/>
    </row>
    <row r="7" spans="1:12" ht="30" customHeight="1">
      <c r="A7" s="212" t="s">
        <v>148</v>
      </c>
      <c r="B7" s="213">
        <f>SUM(B8:B24)</f>
        <v>6177.29958304088</v>
      </c>
      <c r="C7" s="213">
        <f>SUM(C8:C24)</f>
        <v>78034.6101657414</v>
      </c>
      <c r="D7" s="213">
        <f>SUM(D8:D24)</f>
        <v>72249.76295947834</v>
      </c>
      <c r="E7" s="213">
        <f t="shared" si="0"/>
        <v>8.006735204802709</v>
      </c>
      <c r="F7" s="213">
        <v>71857.31058270053</v>
      </c>
      <c r="K7">
        <f>C7/C5</f>
        <v>0.39524803560588667</v>
      </c>
      <c r="L7" s="7"/>
    </row>
    <row r="8" spans="1:12" ht="30" customHeight="1">
      <c r="A8" s="55" t="s">
        <v>149</v>
      </c>
      <c r="B8" s="213">
        <f aca="true" t="shared" si="1" ref="B8:B24">C8-F8</f>
        <v>565.3282099999997</v>
      </c>
      <c r="C8" s="215">
        <v>7460.099571379999</v>
      </c>
      <c r="D8" s="215">
        <v>5861.2852</v>
      </c>
      <c r="E8" s="213">
        <f t="shared" si="0"/>
        <v>27.277539256748653</v>
      </c>
      <c r="F8" s="215">
        <v>6894.77136138</v>
      </c>
      <c r="L8" s="7"/>
    </row>
    <row r="9" spans="1:12" ht="30" customHeight="1">
      <c r="A9" s="55" t="s">
        <v>151</v>
      </c>
      <c r="B9" s="213">
        <f t="shared" si="1"/>
        <v>266.99648846900027</v>
      </c>
      <c r="C9" s="215">
        <v>3098.87853383355</v>
      </c>
      <c r="D9" s="215">
        <v>3701.061228205</v>
      </c>
      <c r="E9" s="213">
        <f t="shared" si="0"/>
        <v>-16.270541264822754</v>
      </c>
      <c r="F9" s="215">
        <v>2831.88204536455</v>
      </c>
      <c r="L9" s="7"/>
    </row>
    <row r="10" spans="1:12" ht="30" customHeight="1">
      <c r="A10" s="55" t="s">
        <v>152</v>
      </c>
      <c r="B10" s="213">
        <f t="shared" si="1"/>
        <v>181.2575650000008</v>
      </c>
      <c r="C10" s="215">
        <v>2956.9363568800004</v>
      </c>
      <c r="D10" s="215">
        <v>2677.96720006</v>
      </c>
      <c r="E10" s="213">
        <f t="shared" si="0"/>
        <v>10.41719841877638</v>
      </c>
      <c r="F10" s="215">
        <v>2775.6787918799996</v>
      </c>
      <c r="L10" s="7"/>
    </row>
    <row r="11" spans="1:12" ht="30" customHeight="1">
      <c r="A11" s="55" t="s">
        <v>153</v>
      </c>
      <c r="B11" s="213">
        <f t="shared" si="1"/>
        <v>344.66413150590006</v>
      </c>
      <c r="C11" s="215">
        <v>3763.366932732399</v>
      </c>
      <c r="D11" s="215">
        <v>3011.68748819667</v>
      </c>
      <c r="E11" s="213">
        <f t="shared" si="0"/>
        <v>24.95874646628151</v>
      </c>
      <c r="F11" s="215">
        <v>3418.702801226499</v>
      </c>
      <c r="L11" s="7"/>
    </row>
    <row r="12" spans="1:12" ht="30" customHeight="1">
      <c r="A12" s="55" t="s">
        <v>154</v>
      </c>
      <c r="B12" s="213">
        <f t="shared" si="1"/>
        <v>180.09338003999937</v>
      </c>
      <c r="C12" s="215">
        <v>4197.12328427</v>
      </c>
      <c r="D12" s="215">
        <v>6459.82863688</v>
      </c>
      <c r="E12" s="213">
        <f t="shared" si="0"/>
        <v>-35.02732781008959</v>
      </c>
      <c r="F12" s="215">
        <v>4017.0299042300007</v>
      </c>
      <c r="L12" s="7"/>
    </row>
    <row r="13" spans="1:12" ht="30" customHeight="1">
      <c r="A13" s="55" t="s">
        <v>155</v>
      </c>
      <c r="B13" s="213">
        <f t="shared" si="1"/>
        <v>355.7645319450003</v>
      </c>
      <c r="C13" s="215">
        <v>6781.303276669998</v>
      </c>
      <c r="D13" s="215">
        <v>6561.92928319667</v>
      </c>
      <c r="E13" s="213">
        <f t="shared" si="0"/>
        <v>3.3431325454098584</v>
      </c>
      <c r="F13" s="215">
        <v>6425.538744724998</v>
      </c>
      <c r="L13" s="7"/>
    </row>
    <row r="14" spans="1:12" ht="30" customHeight="1">
      <c r="A14" s="55" t="s">
        <v>156</v>
      </c>
      <c r="B14" s="213">
        <f t="shared" si="1"/>
        <v>395.82884505061065</v>
      </c>
      <c r="C14" s="215">
        <v>5061.1535580491645</v>
      </c>
      <c r="D14" s="215">
        <v>3918.15276911058</v>
      </c>
      <c r="E14" s="213">
        <f t="shared" si="0"/>
        <v>29.171930149064764</v>
      </c>
      <c r="F14" s="215">
        <v>4665.324712998554</v>
      </c>
      <c r="L14" s="7"/>
    </row>
    <row r="15" spans="1:12" ht="30" customHeight="1">
      <c r="A15" s="55" t="s">
        <v>157</v>
      </c>
      <c r="B15" s="213">
        <f t="shared" si="1"/>
        <v>329.92264606662593</v>
      </c>
      <c r="C15" s="215">
        <v>3249.898546225044</v>
      </c>
      <c r="D15" s="215">
        <v>2544.646237097</v>
      </c>
      <c r="E15" s="213">
        <f t="shared" si="0"/>
        <v>27.715141650990944</v>
      </c>
      <c r="F15" s="215">
        <v>2919.975900158418</v>
      </c>
      <c r="L15" s="7"/>
    </row>
    <row r="16" spans="1:12" ht="30" customHeight="1">
      <c r="A16" s="55" t="s">
        <v>158</v>
      </c>
      <c r="B16" s="213">
        <f t="shared" si="1"/>
        <v>595.4225649089749</v>
      </c>
      <c r="C16" s="215">
        <v>5812.598137262666</v>
      </c>
      <c r="D16" s="215">
        <v>5082.487167561</v>
      </c>
      <c r="E16" s="213">
        <f t="shared" si="0"/>
        <v>14.365229967752839</v>
      </c>
      <c r="F16" s="215">
        <v>5217.175572353691</v>
      </c>
      <c r="L16" s="7"/>
    </row>
    <row r="17" spans="1:12" ht="30" customHeight="1">
      <c r="A17" s="55" t="s">
        <v>159</v>
      </c>
      <c r="B17" s="213">
        <f t="shared" si="1"/>
        <v>231.24643399999923</v>
      </c>
      <c r="C17" s="215">
        <v>3146.7954895199996</v>
      </c>
      <c r="D17" s="215">
        <v>2819.043851</v>
      </c>
      <c r="E17" s="213">
        <f t="shared" si="0"/>
        <v>11.626340555282113</v>
      </c>
      <c r="F17" s="215">
        <v>2915.5490555200004</v>
      </c>
      <c r="L17" s="7"/>
    </row>
    <row r="18" spans="1:12" ht="30" customHeight="1">
      <c r="A18" s="55" t="s">
        <v>160</v>
      </c>
      <c r="B18" s="213">
        <f t="shared" si="1"/>
        <v>268.9202769999997</v>
      </c>
      <c r="C18" s="215">
        <v>3604.2335449999996</v>
      </c>
      <c r="D18" s="215">
        <v>3571.20631604</v>
      </c>
      <c r="E18" s="213">
        <f t="shared" si="0"/>
        <v>0.9248199638217187</v>
      </c>
      <c r="F18" s="215">
        <v>3335.313268</v>
      </c>
      <c r="L18" s="7"/>
    </row>
    <row r="19" spans="1:6" ht="30" customHeight="1">
      <c r="A19" s="55" t="s">
        <v>162</v>
      </c>
      <c r="B19" s="213">
        <f t="shared" si="1"/>
        <v>674.5602209999988</v>
      </c>
      <c r="C19" s="215">
        <v>8860.688794999998</v>
      </c>
      <c r="D19" s="215">
        <v>8087.118409</v>
      </c>
      <c r="E19" s="213">
        <f t="shared" si="0"/>
        <v>9.565463826263596</v>
      </c>
      <c r="F19" s="215">
        <v>8186.128573999999</v>
      </c>
    </row>
    <row r="20" spans="1:6" ht="30" customHeight="1">
      <c r="A20" s="216" t="s">
        <v>214</v>
      </c>
      <c r="B20" s="213">
        <f t="shared" si="1"/>
        <v>620.5092527022007</v>
      </c>
      <c r="C20" s="215">
        <v>7031.650962597199</v>
      </c>
      <c r="D20" s="215">
        <v>7015.43523025</v>
      </c>
      <c r="E20" s="213">
        <f t="shared" si="0"/>
        <v>0.2311436399167235</v>
      </c>
      <c r="F20" s="215">
        <v>6411.141709894999</v>
      </c>
    </row>
    <row r="21" spans="1:6" ht="30" customHeight="1">
      <c r="A21" s="55" t="s">
        <v>165</v>
      </c>
      <c r="B21" s="213">
        <f t="shared" si="1"/>
        <v>242.1124822299994</v>
      </c>
      <c r="C21" s="215">
        <v>4156.135025048334</v>
      </c>
      <c r="D21" s="215">
        <v>3624.08651135</v>
      </c>
      <c r="E21" s="213">
        <f t="shared" si="0"/>
        <v>14.680899918698188</v>
      </c>
      <c r="F21" s="215">
        <v>3914.0225428183344</v>
      </c>
    </row>
    <row r="22" spans="1:6" ht="30" customHeight="1">
      <c r="A22" s="55" t="s">
        <v>166</v>
      </c>
      <c r="B22" s="213">
        <f t="shared" si="1"/>
        <v>384.8020375322003</v>
      </c>
      <c r="C22" s="215">
        <v>4848.561495141146</v>
      </c>
      <c r="D22" s="215">
        <v>4815.731854456</v>
      </c>
      <c r="E22" s="213">
        <f t="shared" si="0"/>
        <v>0.6817165423105678</v>
      </c>
      <c r="F22" s="215">
        <v>4463.759457608946</v>
      </c>
    </row>
    <row r="23" spans="1:6" ht="30" customHeight="1">
      <c r="A23" s="55" t="s">
        <v>167</v>
      </c>
      <c r="B23" s="213">
        <f t="shared" si="1"/>
        <v>156.60297259037043</v>
      </c>
      <c r="C23" s="215">
        <v>2348.318884948576</v>
      </c>
      <c r="D23" s="215">
        <v>2498.09557707543</v>
      </c>
      <c r="E23" s="213">
        <f t="shared" si="0"/>
        <v>-5.995634974951628</v>
      </c>
      <c r="F23" s="215">
        <v>2191.7159123582055</v>
      </c>
    </row>
    <row r="24" spans="1:6" ht="30" customHeight="1">
      <c r="A24" s="55" t="s">
        <v>168</v>
      </c>
      <c r="B24" s="213">
        <f t="shared" si="1"/>
        <v>383.26754299999993</v>
      </c>
      <c r="C24" s="215">
        <v>1656.8677711833316</v>
      </c>
      <c r="D24" s="215"/>
      <c r="E24" s="213" t="e">
        <f t="shared" si="0"/>
        <v>#DIV/0!</v>
      </c>
      <c r="F24" s="215">
        <v>1273.6002281833316</v>
      </c>
    </row>
    <row r="33" ht="13.5">
      <c r="C33" t="s">
        <v>161</v>
      </c>
    </row>
  </sheetData>
  <sheetProtection/>
  <mergeCells count="7">
    <mergeCell ref="A1:F1"/>
    <mergeCell ref="D2:F2"/>
    <mergeCell ref="B3:B4"/>
    <mergeCell ref="C3:C4"/>
    <mergeCell ref="D3:D4"/>
    <mergeCell ref="E3:E4"/>
    <mergeCell ref="F3:F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showZeros="0" zoomScale="70" zoomScaleNormal="70" zoomScaleSheetLayoutView="100" workbookViewId="0" topLeftCell="A1">
      <selection activeCell="J14" sqref="J14"/>
    </sheetView>
  </sheetViews>
  <sheetFormatPr defaultColWidth="9.00390625" defaultRowHeight="14.25"/>
  <cols>
    <col min="1" max="1" width="5.00390625" style="194" customWidth="1"/>
    <col min="2" max="2" width="22.875" style="194" customWidth="1"/>
    <col min="3" max="3" width="8.00390625" style="0" customWidth="1"/>
    <col min="4" max="6" width="8.625" style="7" customWidth="1"/>
    <col min="7" max="7" width="8.625" style="0" customWidth="1"/>
    <col min="9" max="9" width="12.625" style="0" bestFit="1" customWidth="1"/>
  </cols>
  <sheetData>
    <row r="1" spans="1:7" ht="19.5" customHeight="1">
      <c r="A1" s="60"/>
      <c r="B1" s="36" t="s">
        <v>215</v>
      </c>
      <c r="C1" s="36"/>
      <c r="D1" s="145"/>
      <c r="E1" s="145"/>
      <c r="F1" s="145"/>
      <c r="G1" s="36"/>
    </row>
    <row r="2" spans="1:7" ht="18" customHeight="1">
      <c r="A2" s="38" t="s">
        <v>23</v>
      </c>
      <c r="B2" s="60"/>
      <c r="C2" s="38"/>
      <c r="D2" s="125"/>
      <c r="E2" s="125"/>
      <c r="F2" s="187" t="s">
        <v>216</v>
      </c>
      <c r="G2" s="40"/>
    </row>
    <row r="3" spans="1:7" ht="17.25" customHeight="1">
      <c r="A3" s="126" t="s">
        <v>217</v>
      </c>
      <c r="B3" s="48" t="s">
        <v>218</v>
      </c>
      <c r="C3" s="201" t="s">
        <v>219</v>
      </c>
      <c r="D3" s="170" t="s">
        <v>220</v>
      </c>
      <c r="E3" s="146"/>
      <c r="F3" s="139" t="s">
        <v>28</v>
      </c>
      <c r="G3" s="127" t="s">
        <v>221</v>
      </c>
    </row>
    <row r="4" spans="1:7" ht="17.25" customHeight="1">
      <c r="A4" s="128"/>
      <c r="B4" s="52"/>
      <c r="C4" s="202"/>
      <c r="D4" s="203" t="s">
        <v>143</v>
      </c>
      <c r="E4" s="147" t="s">
        <v>144</v>
      </c>
      <c r="F4" s="140"/>
      <c r="G4" s="131"/>
    </row>
    <row r="5" spans="1:7" ht="18.75" customHeight="1">
      <c r="A5" s="154"/>
      <c r="B5" s="204" t="s">
        <v>222</v>
      </c>
      <c r="C5" s="205"/>
      <c r="D5" s="174">
        <f>SUM(E5:E5)</f>
        <v>202658.72950100002</v>
      </c>
      <c r="E5" s="174">
        <f>E6+'重点税源3'!E31</f>
        <v>202658.72950100002</v>
      </c>
      <c r="F5" s="174">
        <f>F6+'重点税源3'!F31</f>
        <v>198897.916207</v>
      </c>
      <c r="G5" s="175">
        <f>D5/F5*100-100</f>
        <v>1.8908258898429011</v>
      </c>
    </row>
    <row r="6" spans="1:7" ht="18.75" customHeight="1">
      <c r="A6" s="154"/>
      <c r="B6" s="206" t="s">
        <v>223</v>
      </c>
      <c r="C6" s="18"/>
      <c r="D6" s="174">
        <f>SUM(E6:E6)</f>
        <v>113774.92075000005</v>
      </c>
      <c r="E6" s="175">
        <f>SUM(E8:E39,'重点税源2'!E5:E38,'重点税源3'!E5:E30)</f>
        <v>113774.92075000005</v>
      </c>
      <c r="F6" s="175">
        <f>SUM(F8:F39,'重点税源2'!F5:F38,'重点税源3'!F5:F30)</f>
        <v>111245.08988399999</v>
      </c>
      <c r="G6" s="175">
        <f aca="true" t="shared" si="0" ref="G5:G16">D6/F6*100-100</f>
        <v>2.2741056424494985</v>
      </c>
    </row>
    <row r="7" spans="1:7" ht="18.75" customHeight="1">
      <c r="A7" s="154">
        <v>1</v>
      </c>
      <c r="B7" s="159" t="s">
        <v>224</v>
      </c>
      <c r="C7" s="199" t="s">
        <v>225</v>
      </c>
      <c r="D7" s="174">
        <f aca="true" t="shared" si="1" ref="D7:F7">SUM(D8:D11)</f>
        <v>4996.914464</v>
      </c>
      <c r="E7" s="137">
        <f>E8+E9+E10+E11</f>
        <v>4996.914464</v>
      </c>
      <c r="F7" s="137">
        <f>F8+F9+F10+F11</f>
        <v>3996.563704</v>
      </c>
      <c r="G7" s="175">
        <f t="shared" si="0"/>
        <v>25.030271855764227</v>
      </c>
    </row>
    <row r="8" spans="1:7" ht="18.75" customHeight="1">
      <c r="A8" s="13"/>
      <c r="B8" s="160" t="s">
        <v>226</v>
      </c>
      <c r="C8" s="199" t="s">
        <v>225</v>
      </c>
      <c r="D8" s="174">
        <f>SUM(E8:E8)</f>
        <v>1332.512999</v>
      </c>
      <c r="E8" s="111">
        <v>1332.512999</v>
      </c>
      <c r="F8" s="111">
        <v>1524.042807</v>
      </c>
      <c r="G8" s="175">
        <f t="shared" si="0"/>
        <v>-12.567219708022279</v>
      </c>
    </row>
    <row r="9" spans="1:7" ht="18.75" customHeight="1">
      <c r="A9" s="13"/>
      <c r="B9" s="160" t="s">
        <v>227</v>
      </c>
      <c r="C9" s="199" t="s">
        <v>225</v>
      </c>
      <c r="D9" s="174">
        <f aca="true" t="shared" si="2" ref="D9:D15">SUM(E9:E9)</f>
        <v>1256.85655</v>
      </c>
      <c r="E9" s="111">
        <v>1256.85655</v>
      </c>
      <c r="F9" s="111">
        <v>951.514977</v>
      </c>
      <c r="G9" s="175">
        <f t="shared" si="0"/>
        <v>32.09004381231088</v>
      </c>
    </row>
    <row r="10" spans="1:7" ht="18.75" customHeight="1">
      <c r="A10" s="13"/>
      <c r="B10" s="160" t="s">
        <v>228</v>
      </c>
      <c r="C10" s="199" t="s">
        <v>225</v>
      </c>
      <c r="D10" s="174">
        <f t="shared" si="2"/>
        <v>1161.88579</v>
      </c>
      <c r="E10" s="111">
        <v>1161.88579</v>
      </c>
      <c r="F10" s="111">
        <v>936.491293</v>
      </c>
      <c r="G10" s="175">
        <f t="shared" si="0"/>
        <v>24.067975717954695</v>
      </c>
    </row>
    <row r="11" spans="1:7" ht="18.75" customHeight="1">
      <c r="A11" s="13"/>
      <c r="B11" s="160" t="s">
        <v>229</v>
      </c>
      <c r="C11" s="199" t="s">
        <v>225</v>
      </c>
      <c r="D11" s="174">
        <f t="shared" si="2"/>
        <v>1245.659125</v>
      </c>
      <c r="E11" s="111">
        <v>1245.659125</v>
      </c>
      <c r="F11" s="111">
        <v>584.514627</v>
      </c>
      <c r="G11" s="175">
        <f t="shared" si="0"/>
        <v>113.11000058173047</v>
      </c>
    </row>
    <row r="12" spans="1:7" ht="18.75" customHeight="1">
      <c r="A12" s="13">
        <v>2</v>
      </c>
      <c r="B12" s="132" t="s">
        <v>230</v>
      </c>
      <c r="C12" s="199" t="s">
        <v>225</v>
      </c>
      <c r="D12" s="174">
        <f t="shared" si="2"/>
        <v>3699.470608</v>
      </c>
      <c r="E12" s="111">
        <v>3699.470608</v>
      </c>
      <c r="F12" s="111">
        <v>1171.692957</v>
      </c>
      <c r="G12" s="175">
        <f t="shared" si="0"/>
        <v>215.73720622782577</v>
      </c>
    </row>
    <row r="13" spans="1:7" ht="18.75" customHeight="1">
      <c r="A13" s="13">
        <v>3</v>
      </c>
      <c r="B13" s="132" t="s">
        <v>231</v>
      </c>
      <c r="C13" s="199" t="s">
        <v>225</v>
      </c>
      <c r="D13" s="174">
        <f t="shared" si="2"/>
        <v>51.570799</v>
      </c>
      <c r="E13" s="111">
        <v>51.570799</v>
      </c>
      <c r="F13" s="111">
        <v>362.628752</v>
      </c>
      <c r="G13" s="175">
        <f t="shared" si="0"/>
        <v>-85.77862380862729</v>
      </c>
    </row>
    <row r="14" spans="1:7" ht="18.75" customHeight="1">
      <c r="A14" s="13">
        <v>4</v>
      </c>
      <c r="B14" s="132" t="s">
        <v>232</v>
      </c>
      <c r="C14" s="199" t="s">
        <v>225</v>
      </c>
      <c r="D14" s="174">
        <f t="shared" si="2"/>
        <v>673.530105</v>
      </c>
      <c r="E14" s="111">
        <v>673.530105</v>
      </c>
      <c r="F14" s="111">
        <v>267.647638</v>
      </c>
      <c r="G14" s="175">
        <f t="shared" si="0"/>
        <v>151.64806610398708</v>
      </c>
    </row>
    <row r="15" spans="1:7" ht="18.75" customHeight="1">
      <c r="A15" s="13">
        <v>5</v>
      </c>
      <c r="B15" s="132" t="s">
        <v>233</v>
      </c>
      <c r="C15" s="199" t="s">
        <v>225</v>
      </c>
      <c r="D15" s="174">
        <f t="shared" si="2"/>
        <v>316.283905</v>
      </c>
      <c r="E15" s="111">
        <v>316.283905</v>
      </c>
      <c r="F15" s="111">
        <v>139.127762</v>
      </c>
      <c r="G15" s="175">
        <f t="shared" si="0"/>
        <v>127.33342393590723</v>
      </c>
    </row>
    <row r="16" spans="1:7" ht="18.75" customHeight="1">
      <c r="A16" s="13">
        <v>6</v>
      </c>
      <c r="B16" s="132" t="s">
        <v>234</v>
      </c>
      <c r="C16" s="199" t="s">
        <v>225</v>
      </c>
      <c r="D16" s="174">
        <f aca="true" t="shared" si="3" ref="D16:D39">SUM(E16:E16)</f>
        <v>549.179595</v>
      </c>
      <c r="E16" s="111">
        <v>549.179595</v>
      </c>
      <c r="F16" s="111">
        <v>235.363354</v>
      </c>
      <c r="G16" s="175">
        <f t="shared" si="0"/>
        <v>133.33266868724175</v>
      </c>
    </row>
    <row r="17" spans="1:7" ht="18.75" customHeight="1">
      <c r="A17" s="13">
        <v>7</v>
      </c>
      <c r="B17" s="132" t="s">
        <v>235</v>
      </c>
      <c r="C17" s="199" t="s">
        <v>225</v>
      </c>
      <c r="D17" s="174">
        <f t="shared" si="3"/>
        <v>1255.80971</v>
      </c>
      <c r="E17" s="111">
        <v>1255.80971</v>
      </c>
      <c r="F17" s="111">
        <v>798.720315</v>
      </c>
      <c r="G17" s="175">
        <f aca="true" t="shared" si="4" ref="G16:G39">D17/F17*100-100</f>
        <v>57.22771618748672</v>
      </c>
    </row>
    <row r="18" spans="1:7" ht="18.75" customHeight="1">
      <c r="A18" s="13">
        <v>8</v>
      </c>
      <c r="B18" s="132" t="s">
        <v>236</v>
      </c>
      <c r="C18" s="199" t="s">
        <v>225</v>
      </c>
      <c r="D18" s="174">
        <f t="shared" si="3"/>
        <v>845.795081</v>
      </c>
      <c r="E18" s="111">
        <v>845.795081</v>
      </c>
      <c r="F18" s="111">
        <v>1095.425244</v>
      </c>
      <c r="G18" s="175">
        <f t="shared" si="4"/>
        <v>-22.788425259259412</v>
      </c>
    </row>
    <row r="19" spans="1:7" ht="18.75" customHeight="1">
      <c r="A19" s="13">
        <v>9</v>
      </c>
      <c r="B19" s="132" t="s">
        <v>237</v>
      </c>
      <c r="C19" s="199" t="s">
        <v>225</v>
      </c>
      <c r="D19" s="174">
        <f t="shared" si="3"/>
        <v>1334.851733</v>
      </c>
      <c r="E19" s="111">
        <v>1334.851733</v>
      </c>
      <c r="F19" s="111">
        <v>999.883827</v>
      </c>
      <c r="G19" s="175">
        <f t="shared" si="4"/>
        <v>33.50068247478515</v>
      </c>
    </row>
    <row r="20" spans="1:7" ht="18.75" customHeight="1">
      <c r="A20" s="13">
        <v>10</v>
      </c>
      <c r="B20" s="132" t="s">
        <v>238</v>
      </c>
      <c r="C20" s="199" t="s">
        <v>225</v>
      </c>
      <c r="D20" s="174">
        <f t="shared" si="3"/>
        <v>218.667782</v>
      </c>
      <c r="E20" s="111">
        <v>218.667782</v>
      </c>
      <c r="F20" s="111">
        <v>1148.296082</v>
      </c>
      <c r="G20" s="175">
        <f t="shared" si="4"/>
        <v>-80.95719514960427</v>
      </c>
    </row>
    <row r="21" spans="1:7" ht="18.75" customHeight="1">
      <c r="A21" s="13">
        <v>11</v>
      </c>
      <c r="B21" s="132" t="s">
        <v>239</v>
      </c>
      <c r="C21" s="199" t="s">
        <v>225</v>
      </c>
      <c r="D21" s="174">
        <f t="shared" si="3"/>
        <v>267.777168</v>
      </c>
      <c r="E21" s="111">
        <v>267.777168</v>
      </c>
      <c r="F21" s="111">
        <v>818.15016</v>
      </c>
      <c r="G21" s="175">
        <f t="shared" si="4"/>
        <v>-67.27041304984894</v>
      </c>
    </row>
    <row r="22" spans="1:7" ht="18.75" customHeight="1">
      <c r="A22" s="13">
        <v>12</v>
      </c>
      <c r="B22" s="132" t="s">
        <v>240</v>
      </c>
      <c r="C22" s="199" t="s">
        <v>225</v>
      </c>
      <c r="D22" s="174">
        <f t="shared" si="3"/>
        <v>539.836395</v>
      </c>
      <c r="E22" s="111">
        <v>539.836395</v>
      </c>
      <c r="F22" s="111">
        <v>677.621568</v>
      </c>
      <c r="G22" s="175">
        <f t="shared" si="4"/>
        <v>-20.333646316287258</v>
      </c>
    </row>
    <row r="23" spans="1:7" ht="18.75" customHeight="1">
      <c r="A23" s="13">
        <v>13</v>
      </c>
      <c r="B23" s="132" t="s">
        <v>241</v>
      </c>
      <c r="C23" s="199" t="s">
        <v>225</v>
      </c>
      <c r="D23" s="174">
        <f t="shared" si="3"/>
        <v>1516.293765</v>
      </c>
      <c r="E23" s="111">
        <v>1516.293765</v>
      </c>
      <c r="F23" s="111">
        <v>623.120198</v>
      </c>
      <c r="G23" s="175">
        <f t="shared" si="4"/>
        <v>143.3388886874118</v>
      </c>
    </row>
    <row r="24" spans="1:7" ht="18.75" customHeight="1">
      <c r="A24" s="13">
        <v>14</v>
      </c>
      <c r="B24" s="132" t="s">
        <v>242</v>
      </c>
      <c r="C24" s="199" t="s">
        <v>225</v>
      </c>
      <c r="D24" s="174">
        <f t="shared" si="3"/>
        <v>684.333791</v>
      </c>
      <c r="E24" s="111">
        <v>684.333791</v>
      </c>
      <c r="F24" s="111">
        <v>279.544848</v>
      </c>
      <c r="G24" s="175">
        <f t="shared" si="4"/>
        <v>144.8028629023419</v>
      </c>
    </row>
    <row r="25" spans="1:7" ht="18.75" customHeight="1">
      <c r="A25" s="13">
        <v>15</v>
      </c>
      <c r="B25" s="132" t="s">
        <v>243</v>
      </c>
      <c r="C25" s="199" t="s">
        <v>225</v>
      </c>
      <c r="D25" s="174">
        <f t="shared" si="3"/>
        <v>461.156011</v>
      </c>
      <c r="E25" s="111">
        <v>461.156011</v>
      </c>
      <c r="F25" s="111">
        <v>246.232566</v>
      </c>
      <c r="G25" s="175">
        <f t="shared" si="4"/>
        <v>87.28473592725342</v>
      </c>
    </row>
    <row r="26" spans="1:7" ht="18.75" customHeight="1">
      <c r="A26" s="13">
        <v>16</v>
      </c>
      <c r="B26" s="132" t="s">
        <v>244</v>
      </c>
      <c r="C26" s="199" t="s">
        <v>225</v>
      </c>
      <c r="D26" s="174">
        <f t="shared" si="3"/>
        <v>341.268114</v>
      </c>
      <c r="E26" s="111">
        <v>341.268114</v>
      </c>
      <c r="F26" s="111">
        <v>218.219344</v>
      </c>
      <c r="G26" s="175">
        <f t="shared" si="4"/>
        <v>56.387654615990414</v>
      </c>
    </row>
    <row r="27" spans="1:7" ht="18.75" customHeight="1">
      <c r="A27" s="13">
        <v>17</v>
      </c>
      <c r="B27" s="132" t="s">
        <v>245</v>
      </c>
      <c r="C27" s="199" t="s">
        <v>225</v>
      </c>
      <c r="D27" s="174">
        <f t="shared" si="3"/>
        <v>302.801327</v>
      </c>
      <c r="E27" s="111">
        <v>302.801327</v>
      </c>
      <c r="F27" s="111">
        <v>197.457588</v>
      </c>
      <c r="G27" s="175">
        <f t="shared" si="4"/>
        <v>53.35005864651808</v>
      </c>
    </row>
    <row r="28" spans="1:7" ht="18.75" customHeight="1">
      <c r="A28" s="13">
        <v>18</v>
      </c>
      <c r="B28" s="132" t="s">
        <v>246</v>
      </c>
      <c r="C28" s="199" t="s">
        <v>225</v>
      </c>
      <c r="D28" s="174">
        <f t="shared" si="3"/>
        <v>305.833695</v>
      </c>
      <c r="E28" s="111">
        <v>305.833695</v>
      </c>
      <c r="F28" s="111">
        <v>195.179033</v>
      </c>
      <c r="G28" s="175">
        <f t="shared" si="4"/>
        <v>56.69392879920662</v>
      </c>
    </row>
    <row r="29" spans="1:7" ht="18.75" customHeight="1">
      <c r="A29" s="13">
        <v>19</v>
      </c>
      <c r="B29" s="132" t="s">
        <v>247</v>
      </c>
      <c r="C29" s="199" t="s">
        <v>225</v>
      </c>
      <c r="D29" s="174">
        <f t="shared" si="3"/>
        <v>12077.650327</v>
      </c>
      <c r="E29" s="111">
        <v>12077.650327</v>
      </c>
      <c r="F29" s="111">
        <v>11269.008958</v>
      </c>
      <c r="G29" s="175">
        <f t="shared" si="4"/>
        <v>7.1757984398968375</v>
      </c>
    </row>
    <row r="30" spans="1:7" ht="18.75" customHeight="1">
      <c r="A30" s="13">
        <v>20</v>
      </c>
      <c r="B30" s="132" t="s">
        <v>248</v>
      </c>
      <c r="C30" s="199" t="s">
        <v>225</v>
      </c>
      <c r="D30" s="174">
        <f t="shared" si="3"/>
        <v>2299.109185</v>
      </c>
      <c r="E30" s="111">
        <v>2299.109185</v>
      </c>
      <c r="F30" s="111">
        <v>3574.846459</v>
      </c>
      <c r="G30" s="175">
        <f t="shared" si="4"/>
        <v>-35.68649139568542</v>
      </c>
    </row>
    <row r="31" spans="1:7" ht="18.75" customHeight="1">
      <c r="A31" s="13">
        <v>21</v>
      </c>
      <c r="B31" s="132" t="s">
        <v>249</v>
      </c>
      <c r="C31" s="199" t="s">
        <v>225</v>
      </c>
      <c r="D31" s="174">
        <f t="shared" si="3"/>
        <v>5227.26945</v>
      </c>
      <c r="E31" s="111">
        <v>5227.26945</v>
      </c>
      <c r="F31" s="111">
        <v>6212.456306</v>
      </c>
      <c r="G31" s="175">
        <f t="shared" si="4"/>
        <v>-15.858250062032724</v>
      </c>
    </row>
    <row r="32" spans="1:7" ht="18.75" customHeight="1">
      <c r="A32" s="13">
        <v>22</v>
      </c>
      <c r="B32" s="132" t="s">
        <v>250</v>
      </c>
      <c r="C32" s="199" t="s">
        <v>225</v>
      </c>
      <c r="D32" s="174">
        <f t="shared" si="3"/>
        <v>1492.724423</v>
      </c>
      <c r="E32" s="111">
        <v>1492.724423</v>
      </c>
      <c r="F32" s="111">
        <v>4631.226509</v>
      </c>
      <c r="G32" s="175">
        <f t="shared" si="4"/>
        <v>-67.76827002308904</v>
      </c>
    </row>
    <row r="33" spans="1:7" ht="18.75" customHeight="1">
      <c r="A33" s="13">
        <v>23</v>
      </c>
      <c r="B33" s="132" t="s">
        <v>251</v>
      </c>
      <c r="C33" s="199" t="s">
        <v>225</v>
      </c>
      <c r="D33" s="174">
        <f t="shared" si="3"/>
        <v>2143.257618</v>
      </c>
      <c r="E33" s="111">
        <v>2143.257618</v>
      </c>
      <c r="F33" s="111">
        <v>1580.066421</v>
      </c>
      <c r="G33" s="175">
        <f t="shared" si="4"/>
        <v>35.643514064653345</v>
      </c>
    </row>
    <row r="34" spans="1:7" ht="18.75" customHeight="1">
      <c r="A34" s="13">
        <v>24</v>
      </c>
      <c r="B34" s="132" t="s">
        <v>252</v>
      </c>
      <c r="C34" s="199" t="s">
        <v>225</v>
      </c>
      <c r="D34" s="174">
        <f t="shared" si="3"/>
        <v>5328.947213</v>
      </c>
      <c r="E34" s="111">
        <v>5328.947213</v>
      </c>
      <c r="F34" s="111">
        <v>848.41998</v>
      </c>
      <c r="G34" s="175">
        <f t="shared" si="4"/>
        <v>528.1025127437475</v>
      </c>
    </row>
    <row r="35" spans="1:7" ht="18.75" customHeight="1">
      <c r="A35" s="13">
        <v>25</v>
      </c>
      <c r="B35" s="132" t="s">
        <v>253</v>
      </c>
      <c r="C35" s="199" t="s">
        <v>225</v>
      </c>
      <c r="D35" s="174">
        <f t="shared" si="3"/>
        <v>564.925878</v>
      </c>
      <c r="E35" s="111">
        <v>564.925878</v>
      </c>
      <c r="F35" s="111">
        <v>678.393509</v>
      </c>
      <c r="G35" s="175">
        <f t="shared" si="4"/>
        <v>-16.725931114414593</v>
      </c>
    </row>
    <row r="36" spans="1:7" ht="18.75" customHeight="1">
      <c r="A36" s="13">
        <v>26</v>
      </c>
      <c r="B36" s="132" t="s">
        <v>254</v>
      </c>
      <c r="C36" s="199" t="s">
        <v>225</v>
      </c>
      <c r="D36" s="174">
        <f t="shared" si="3"/>
        <v>597.378211</v>
      </c>
      <c r="E36" s="111">
        <v>597.378211</v>
      </c>
      <c r="F36" s="111">
        <v>540.521372</v>
      </c>
      <c r="G36" s="175">
        <f t="shared" si="4"/>
        <v>10.51888823371074</v>
      </c>
    </row>
    <row r="37" spans="1:7" ht="18.75" customHeight="1">
      <c r="A37" s="13">
        <v>27</v>
      </c>
      <c r="B37" s="132" t="s">
        <v>255</v>
      </c>
      <c r="C37" s="199" t="s">
        <v>225</v>
      </c>
      <c r="D37" s="174">
        <f t="shared" si="3"/>
        <v>2008.816434</v>
      </c>
      <c r="E37" s="111">
        <v>2008.816434</v>
      </c>
      <c r="F37" s="111">
        <v>131.461113</v>
      </c>
      <c r="G37" s="175">
        <f t="shared" si="4"/>
        <v>1428.0689385308947</v>
      </c>
    </row>
    <row r="38" spans="1:13" ht="18.75" customHeight="1">
      <c r="A38" s="13">
        <v>28</v>
      </c>
      <c r="B38" s="132" t="s">
        <v>256</v>
      </c>
      <c r="C38" s="199" t="s">
        <v>225</v>
      </c>
      <c r="D38" s="174">
        <f t="shared" si="3"/>
        <v>11514.791737</v>
      </c>
      <c r="E38" s="111">
        <v>11514.791737</v>
      </c>
      <c r="F38" s="111">
        <v>16558.153619</v>
      </c>
      <c r="G38" s="175">
        <f t="shared" si="4"/>
        <v>-30.4584798404871</v>
      </c>
      <c r="I38" s="108"/>
      <c r="J38" s="108"/>
      <c r="K38" s="108"/>
      <c r="L38" s="108"/>
      <c r="M38" s="108"/>
    </row>
    <row r="39" spans="1:13" ht="18" customHeight="1">
      <c r="A39" s="13">
        <v>29</v>
      </c>
      <c r="B39" s="132" t="s">
        <v>257</v>
      </c>
      <c r="C39" s="199" t="s">
        <v>225</v>
      </c>
      <c r="D39" s="174">
        <f t="shared" si="3"/>
        <v>2174.861421</v>
      </c>
      <c r="E39" s="111">
        <v>2174.861421</v>
      </c>
      <c r="F39" s="111">
        <v>99.865914</v>
      </c>
      <c r="G39" s="175">
        <f t="shared" si="4"/>
        <v>2077.781521130423</v>
      </c>
      <c r="I39" s="108"/>
      <c r="J39" s="108"/>
      <c r="K39" s="108"/>
      <c r="L39" s="108"/>
      <c r="M39" s="108"/>
    </row>
  </sheetData>
  <sheetProtection/>
  <mergeCells count="7">
    <mergeCell ref="B1:G1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2020-01-20T02:39:00Z</cp:lastPrinted>
  <dcterms:created xsi:type="dcterms:W3CDTF">2008-09-11T17:22:00Z</dcterms:created>
  <dcterms:modified xsi:type="dcterms:W3CDTF">2023-11-14T08:48:51Z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B1AA1CEAA8F44A3A86E54DFFEF8B6CD6_13</vt:lpwstr>
  </property>
  <property fmtid="{D5CDD505-2E9C-101B-9397-08002B2CF9AE}" pid="5" name="KSOReadingLayo">
    <vt:bool>false</vt:bool>
  </property>
</Properties>
</file>